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usarmywestpoint-my.sharepoint.com/personal/abe_payne_westpoint_edu/Documents/"/>
    </mc:Choice>
  </mc:AlternateContent>
  <xr:revisionPtr revIDLastSave="8918" documentId="8_{0052AFC4-7781-4244-837F-127D06D63B7E}" xr6:coauthVersionLast="47" xr6:coauthVersionMax="47" xr10:uidLastSave="{1E3B0BA5-F5CE-4DA6-A5FE-4974A3AB7510}"/>
  <bookViews>
    <workbookView xWindow="-120" yWindow="-120" windowWidth="29040" windowHeight="15840" xr2:uid="{C1F2B3C4-010C-4266-8967-62995D00CBB4}"/>
  </bookViews>
  <sheets>
    <sheet name="Instructions" sheetId="1" r:id="rId1"/>
    <sheet name="Report Dashboard" sheetId="4" r:id="rId2"/>
    <sheet name="Unit Calculator" sheetId="3" r:id="rId3"/>
    <sheet name="Score Tables" sheetId="10" r:id="rId4"/>
    <sheet name="HT-WT Tables" sheetId="6" r:id="rId5"/>
    <sheet name="PivotTables" sheetId="9" r:id="rId6"/>
    <sheet name="References" sheetId="7" r:id="rId7"/>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FemaleHtWt">'HT-WT Tables'!$G$3:$K$36</definedName>
    <definedName name="MaleHtWt">'HT-WT Tables'!$A$3:$E$36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3" l="1" a="1"/>
  <c r="Z3" i="3" s="1"/>
  <c r="Z4" i="3" a="1"/>
  <c r="Z4" i="3" s="1"/>
  <c r="Z5" i="3" a="1"/>
  <c r="Z5" i="3" s="1"/>
  <c r="Z6" i="3" a="1"/>
  <c r="Z6" i="3" s="1"/>
  <c r="Z7" i="3" a="1"/>
  <c r="Z7" i="3" s="1"/>
  <c r="Z8" i="3" a="1"/>
  <c r="Z8" i="3" s="1"/>
  <c r="Z9" i="3" a="1"/>
  <c r="Z9" i="3" s="1"/>
  <c r="Z10" i="3" a="1"/>
  <c r="Z10" i="3" s="1"/>
  <c r="Z11" i="3" a="1"/>
  <c r="Z11" i="3" s="1"/>
  <c r="Z12" i="3" a="1"/>
  <c r="Z12" i="3" s="1"/>
  <c r="Z13" i="3" a="1"/>
  <c r="Z13" i="3" s="1"/>
  <c r="Z14" i="3" a="1"/>
  <c r="Z14" i="3" s="1"/>
  <c r="Z15" i="3" a="1"/>
  <c r="Z15" i="3" s="1"/>
  <c r="Z16" i="3" a="1"/>
  <c r="Z16" i="3" s="1"/>
  <c r="Z17" i="3" a="1"/>
  <c r="Z17" i="3" s="1"/>
  <c r="Z18" i="3" a="1"/>
  <c r="Z18" i="3" s="1"/>
  <c r="Z19" i="3" a="1"/>
  <c r="Z19" i="3" s="1"/>
  <c r="Z20" i="3" a="1"/>
  <c r="Z20" i="3" s="1"/>
  <c r="Z21" i="3" a="1"/>
  <c r="Z21" i="3" s="1"/>
  <c r="Z22" i="3" a="1"/>
  <c r="Z22" i="3" s="1"/>
  <c r="Z23" i="3" a="1"/>
  <c r="Z23" i="3" s="1"/>
  <c r="Z24" i="3" a="1"/>
  <c r="Z24" i="3" s="1"/>
  <c r="R10" i="3"/>
  <c r="S10" i="3"/>
  <c r="U10" i="3"/>
  <c r="R18" i="3"/>
  <c r="U18" i="3"/>
  <c r="D2" i="4"/>
  <c r="V13" i="3"/>
  <c r="U17" i="3"/>
  <c r="T6" i="3"/>
  <c r="S5" i="3"/>
  <c r="T5" i="3"/>
  <c r="S19" i="3"/>
  <c r="Q23" i="3"/>
  <c r="R17" i="3"/>
  <c r="Q8" i="3"/>
  <c r="T14" i="3"/>
  <c r="U11" i="3"/>
  <c r="V20" i="3"/>
  <c r="T24" i="3"/>
  <c r="T12" i="3"/>
  <c r="U9" i="3"/>
  <c r="V11" i="3"/>
  <c r="R5" i="3"/>
  <c r="V7" i="3"/>
  <c r="S9" i="3"/>
  <c r="Q5" i="3"/>
  <c r="R19" i="3"/>
  <c r="U16" i="3"/>
  <c r="Q18" i="3"/>
  <c r="R16" i="3"/>
  <c r="U19" i="3"/>
  <c r="T20" i="3"/>
  <c r="T23" i="3"/>
  <c r="R12" i="3"/>
  <c r="Q17" i="3"/>
  <c r="V4" i="3"/>
  <c r="V17" i="3"/>
  <c r="Q13" i="3"/>
  <c r="Q24" i="3"/>
  <c r="V21" i="3"/>
  <c r="R8" i="3"/>
  <c r="R21" i="3"/>
  <c r="S13" i="3"/>
  <c r="R13" i="3"/>
  <c r="Q20" i="3"/>
  <c r="U14" i="3"/>
  <c r="V3" i="3"/>
  <c r="Q12" i="3"/>
  <c r="S4" i="3"/>
  <c r="Q22" i="3"/>
  <c r="U15" i="3"/>
  <c r="R23" i="3"/>
  <c r="V9" i="3"/>
  <c r="R6" i="3"/>
  <c r="U21" i="3"/>
  <c r="U20" i="3"/>
  <c r="S17" i="3"/>
  <c r="Q7" i="3"/>
  <c r="V18" i="3"/>
  <c r="T18" i="3"/>
  <c r="R9" i="3"/>
  <c r="S20" i="3"/>
  <c r="T19" i="3"/>
  <c r="R15" i="3"/>
  <c r="T10" i="3"/>
  <c r="S14" i="3"/>
  <c r="Q14" i="3"/>
  <c r="S24" i="3"/>
  <c r="Q4" i="3"/>
  <c r="Q16" i="3"/>
  <c r="R3" i="3"/>
  <c r="T15" i="3"/>
  <c r="U4" i="3"/>
  <c r="U3" i="3"/>
  <c r="S12" i="3"/>
  <c r="R22" i="3"/>
  <c r="U12" i="3"/>
  <c r="S15" i="3"/>
  <c r="T3" i="3"/>
  <c r="T17" i="3"/>
  <c r="S8" i="3"/>
  <c r="S18" i="3"/>
  <c r="Q3" i="3"/>
  <c r="V5" i="3"/>
  <c r="Q11" i="3"/>
  <c r="V24" i="3"/>
  <c r="T4" i="3"/>
  <c r="V16" i="3"/>
  <c r="U22" i="3"/>
  <c r="U24" i="3"/>
  <c r="U7" i="3"/>
  <c r="S11" i="3"/>
  <c r="T9" i="3"/>
  <c r="R7" i="3"/>
  <c r="S16" i="3"/>
  <c r="R20" i="3"/>
  <c r="V8" i="3"/>
  <c r="Q21" i="3"/>
  <c r="V12" i="3"/>
  <c r="T21" i="3"/>
  <c r="V10" i="3"/>
  <c r="T8" i="3"/>
  <c r="S23" i="3"/>
  <c r="Q15" i="3"/>
  <c r="T16" i="3"/>
  <c r="V19" i="3"/>
  <c r="S6" i="3"/>
  <c r="R11" i="3"/>
  <c r="U23" i="3"/>
  <c r="S3" i="3"/>
  <c r="R24" i="3"/>
  <c r="R4" i="3"/>
  <c r="V15" i="3"/>
  <c r="S22" i="3"/>
  <c r="Q6" i="3"/>
  <c r="S7" i="3"/>
  <c r="Q10" i="3"/>
  <c r="V6" i="3"/>
  <c r="T11" i="3"/>
  <c r="U8" i="3"/>
  <c r="S21" i="3"/>
  <c r="U6" i="3"/>
  <c r="U5" i="3"/>
  <c r="T22" i="3"/>
  <c r="U13" i="3"/>
  <c r="V14" i="3"/>
  <c r="R14" i="3"/>
  <c r="V22" i="3"/>
  <c r="T7" i="3"/>
  <c r="Q19" i="3"/>
  <c r="V23" i="3"/>
  <c r="T13" i="3"/>
  <c r="Q9" i="3"/>
  <c r="H3" i="4" l="1"/>
  <c r="G2" i="4" l="1"/>
  <c r="X9" i="3"/>
  <c r="X17" i="3"/>
  <c r="X10" i="3"/>
  <c r="X13" i="3"/>
  <c r="X3" i="3"/>
  <c r="X14" i="3"/>
  <c r="X24" i="3"/>
  <c r="X12" i="3"/>
  <c r="X6" i="3"/>
  <c r="X4" i="3"/>
  <c r="X23" i="3"/>
  <c r="X21" i="3"/>
  <c r="X15" i="3"/>
  <c r="X20" i="3"/>
  <c r="X5" i="3"/>
  <c r="X11" i="3"/>
  <c r="X16" i="3"/>
  <c r="X19" i="3"/>
  <c r="X18" i="3"/>
  <c r="X8" i="3"/>
  <c r="X7" i="3"/>
  <c r="X22" i="3"/>
  <c r="E2" i="4" l="1"/>
  <c r="Y24" i="3" l="1"/>
  <c r="Y23" i="3"/>
  <c r="Y22" i="3"/>
  <c r="Y21" i="3"/>
  <c r="Y20" i="3"/>
  <c r="Y19" i="3"/>
  <c r="Y18" i="3"/>
  <c r="Y16" i="3"/>
  <c r="Y17" i="3"/>
  <c r="Y15" i="3"/>
  <c r="Y14" i="3"/>
  <c r="Y13" i="3"/>
  <c r="Y12" i="3"/>
  <c r="Y11" i="3"/>
  <c r="Y10" i="3"/>
  <c r="D3" i="4"/>
  <c r="D4" i="4"/>
  <c r="D5" i="4"/>
  <c r="D6" i="4"/>
  <c r="Y9" i="3"/>
  <c r="I3" i="4"/>
  <c r="Y8" i="3"/>
  <c r="Y7" i="3"/>
  <c r="Y6" i="3"/>
  <c r="I5" i="4"/>
  <c r="K5" i="4"/>
  <c r="Y5" i="3"/>
  <c r="Y3" i="3"/>
  <c r="Y4" i="3"/>
  <c r="J4" i="4"/>
  <c r="K4" i="4" l="1"/>
  <c r="W21" i="3"/>
  <c r="W15" i="3"/>
  <c r="W18" i="3"/>
  <c r="K6" i="4"/>
  <c r="W6" i="3"/>
  <c r="W16" i="3"/>
  <c r="L2" i="4"/>
  <c r="J6" i="4"/>
  <c r="G4" i="4"/>
  <c r="J5" i="4"/>
  <c r="W11" i="3"/>
  <c r="H6" i="4"/>
  <c r="W13" i="3"/>
  <c r="G6" i="4"/>
  <c r="H5" i="4"/>
  <c r="H2" i="4"/>
  <c r="J3" i="4"/>
  <c r="I4" i="4"/>
  <c r="W17" i="3"/>
  <c r="L4" i="4"/>
  <c r="I6" i="4"/>
  <c r="W24" i="3"/>
  <c r="G5" i="4"/>
  <c r="W8" i="3"/>
  <c r="K2" i="4"/>
  <c r="J7" i="4"/>
  <c r="W14" i="3"/>
  <c r="J2" i="4"/>
  <c r="W23" i="3"/>
  <c r="L3" i="4"/>
  <c r="I2" i="4"/>
  <c r="K7" i="4"/>
  <c r="L5" i="4"/>
  <c r="L6" i="4"/>
  <c r="W10" i="3"/>
  <c r="W12" i="3"/>
  <c r="H4" i="4"/>
  <c r="W9" i="3"/>
  <c r="D7" i="4"/>
  <c r="W4" i="3"/>
  <c r="G3" i="4"/>
  <c r="I7" i="4"/>
  <c r="W19" i="3"/>
  <c r="G7" i="4"/>
  <c r="W20" i="3"/>
  <c r="W5" i="3"/>
  <c r="W7" i="3"/>
  <c r="W22" i="3"/>
  <c r="L7" i="4"/>
  <c r="W3" i="3"/>
  <c r="H7" i="4"/>
  <c r="K3" i="4"/>
  <c r="D36" i="4" l="1"/>
  <c r="D37" i="4" s="1"/>
  <c r="E61" i="4" s="1"/>
  <c r="F2" i="4"/>
  <c r="F4" i="4"/>
  <c r="F5" i="4"/>
  <c r="F6" i="4"/>
  <c r="E3" i="4"/>
  <c r="E5" i="4"/>
  <c r="E6" i="4"/>
  <c r="E4" i="4"/>
  <c r="F7" i="4"/>
  <c r="H35" i="9" a="1"/>
  <c r="H35" i="9" s="1"/>
  <c r="F3" i="4"/>
  <c r="G61" i="4" l="1" a="1"/>
  <c r="G61" i="4" s="1"/>
  <c r="H61" i="4"/>
  <c r="F61" i="4" a="1"/>
  <c r="F61" i="4" s="1"/>
  <c r="E56" i="4"/>
  <c r="H56" i="4" s="1"/>
  <c r="E60" i="4"/>
  <c r="E59" i="4"/>
  <c r="E58" i="4"/>
  <c r="E57" i="4"/>
  <c r="E48" i="4"/>
  <c r="E49" i="4"/>
  <c r="E50" i="4"/>
  <c r="E55" i="4"/>
  <c r="E51" i="4"/>
  <c r="E54" i="4"/>
  <c r="E52" i="4"/>
  <c r="E53" i="4"/>
  <c r="E37" i="4"/>
  <c r="E38" i="4"/>
  <c r="E46" i="4"/>
  <c r="E39" i="4"/>
  <c r="E47" i="4"/>
  <c r="E40" i="4"/>
  <c r="E43" i="4"/>
  <c r="E44" i="4"/>
  <c r="E45" i="4"/>
  <c r="E41" i="4"/>
  <c r="E42" i="4"/>
  <c r="E7" i="4"/>
  <c r="H57" i="4" l="1"/>
  <c r="H58" i="4"/>
  <c r="F58" i="4" s="1" a="1"/>
  <c r="F58" i="4" s="1"/>
  <c r="H59" i="4"/>
  <c r="F59" i="4" a="1"/>
  <c r="F59" i="4" s="1"/>
  <c r="G59" i="4" a="1"/>
  <c r="G59" i="4" s="1"/>
  <c r="F60" i="4" a="1"/>
  <c r="F60" i="4" s="1"/>
  <c r="G60" i="4" a="1"/>
  <c r="G60" i="4" s="1"/>
  <c r="H60" i="4"/>
  <c r="H52" i="4"/>
  <c r="H54" i="4"/>
  <c r="H47" i="4"/>
  <c r="H51" i="4"/>
  <c r="H55" i="4"/>
  <c r="H50" i="4"/>
  <c r="H49" i="4"/>
  <c r="H48" i="4"/>
  <c r="H53" i="4"/>
  <c r="H44" i="4"/>
  <c r="H46" i="4"/>
  <c r="H38" i="4"/>
  <c r="H45" i="4"/>
  <c r="H43" i="4"/>
  <c r="H40" i="4"/>
  <c r="H39" i="4"/>
  <c r="H42" i="4"/>
  <c r="H41" i="4"/>
  <c r="H37" i="4"/>
  <c r="F37" i="4" s="1" a="1"/>
  <c r="F37" i="4" s="1"/>
  <c r="G58" i="4" l="1" a="1"/>
  <c r="G58" i="4" s="1"/>
  <c r="G57" i="4" a="1"/>
  <c r="G57" i="4" s="1"/>
  <c r="F57" i="4" a="1"/>
  <c r="F57" i="4" s="1"/>
  <c r="G38" i="4" a="1"/>
  <c r="G38" i="4" s="1"/>
  <c r="G44" i="4" a="1"/>
  <c r="G44" i="4" s="1"/>
  <c r="G43" i="4" a="1"/>
  <c r="G43" i="4" s="1"/>
  <c r="G53" i="4" a="1"/>
  <c r="G53" i="4" s="1"/>
  <c r="G49" i="4" a="1"/>
  <c r="G49" i="4" s="1"/>
  <c r="G46" i="4" a="1"/>
  <c r="G46" i="4" s="1"/>
  <c r="G51" i="4" a="1"/>
  <c r="G51" i="4" s="1"/>
  <c r="G42" i="4" a="1"/>
  <c r="G42" i="4" s="1"/>
  <c r="G54" i="4" a="1"/>
  <c r="G54" i="4" s="1"/>
  <c r="G41" i="4" a="1"/>
  <c r="G41" i="4" s="1"/>
  <c r="G50" i="4" a="1"/>
  <c r="G50" i="4" s="1"/>
  <c r="G47" i="4" a="1"/>
  <c r="G47" i="4" s="1"/>
  <c r="G48" i="4" a="1"/>
  <c r="G48" i="4" s="1"/>
  <c r="G56" i="4" a="1"/>
  <c r="G56" i="4" s="1"/>
  <c r="G45" i="4" a="1"/>
  <c r="G45" i="4" s="1"/>
  <c r="G55" i="4" a="1"/>
  <c r="G55" i="4" s="1"/>
  <c r="G40" i="4" a="1"/>
  <c r="G40" i="4" s="1"/>
  <c r="G39" i="4" a="1"/>
  <c r="G39" i="4" s="1"/>
  <c r="G52" i="4" a="1"/>
  <c r="G52" i="4" s="1"/>
  <c r="G37" i="4" a="1"/>
  <c r="G37" i="4" s="1"/>
  <c r="F43" i="4" a="1"/>
  <c r="F43" i="4" s="1"/>
  <c r="F54" i="4" a="1"/>
  <c r="F54" i="4" s="1"/>
  <c r="F41" i="4" a="1"/>
  <c r="F41" i="4" s="1"/>
  <c r="F42" i="4" a="1"/>
  <c r="F42" i="4" s="1"/>
  <c r="F46" i="4" a="1"/>
  <c r="F46" i="4" s="1"/>
  <c r="F55" i="4" a="1"/>
  <c r="F55" i="4" s="1"/>
  <c r="F49" i="4" a="1"/>
  <c r="F49" i="4" s="1"/>
  <c r="F40" i="4" a="1"/>
  <c r="F40" i="4" s="1"/>
  <c r="F51" i="4" a="1"/>
  <c r="F51" i="4" s="1"/>
  <c r="F47" i="4" a="1"/>
  <c r="F47" i="4" s="1"/>
  <c r="F45" i="4" a="1"/>
  <c r="F45" i="4" s="1"/>
  <c r="F48" i="4" a="1"/>
  <c r="F48" i="4" s="1"/>
  <c r="F56" i="4" a="1"/>
  <c r="F56" i="4" s="1"/>
  <c r="F52" i="4" a="1"/>
  <c r="F52" i="4" s="1"/>
  <c r="F50" i="4" a="1"/>
  <c r="F50" i="4" s="1"/>
  <c r="F53" i="4" a="1"/>
  <c r="F53" i="4" s="1"/>
  <c r="F38" i="4" a="1"/>
  <c r="F38" i="4" s="1"/>
  <c r="F44" i="4" a="1"/>
  <c r="F44" i="4" s="1"/>
  <c r="F39" i="4" a="1"/>
  <c r="F3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<sst xmlns="http://schemas.openxmlformats.org/spreadsheetml/2006/main" count="2931" uniqueCount="201">
  <si>
    <t>The POC for this workbook is Abe Payne.</t>
  </si>
  <si>
    <r>
      <rPr>
        <b/>
        <u/>
        <sz val="12"/>
        <color theme="1"/>
        <rFont val="Arial"/>
        <family val="2"/>
      </rPr>
      <t>INSTRUCTIONS</t>
    </r>
    <r>
      <rPr>
        <b/>
        <sz val="12"/>
        <color theme="1"/>
        <rFont val="Arial"/>
        <family val="2"/>
      </rPr>
      <t>:</t>
    </r>
  </si>
  <si>
    <t>Notes:</t>
  </si>
  <si>
    <t>Male H/W Table</t>
  </si>
  <si>
    <t>Height</t>
  </si>
  <si>
    <t>17-20</t>
  </si>
  <si>
    <t>21-27</t>
  </si>
  <si>
    <t>28-39</t>
  </si>
  <si>
    <t>40+</t>
  </si>
  <si>
    <t>Age</t>
  </si>
  <si>
    <t>N/A</t>
  </si>
  <si>
    <t>Female H/W Table</t>
  </si>
  <si>
    <t>Points</t>
  </si>
  <si>
    <t>Last Name</t>
  </si>
  <si>
    <t>First Name</t>
  </si>
  <si>
    <t>Rank</t>
  </si>
  <si>
    <t>Gender</t>
  </si>
  <si>
    <t>Platoon</t>
  </si>
  <si>
    <t>Last ACFT</t>
  </si>
  <si>
    <t>Weight</t>
  </si>
  <si>
    <t>Tape?</t>
  </si>
  <si>
    <t>MDL Raw</t>
  </si>
  <si>
    <t>SPT Raw</t>
  </si>
  <si>
    <t>HRP Raw</t>
  </si>
  <si>
    <t>SDC Raw</t>
  </si>
  <si>
    <t>2MR Raw</t>
  </si>
  <si>
    <t>MDL Score</t>
  </si>
  <si>
    <t>SPT Score</t>
  </si>
  <si>
    <t>HRP Score</t>
  </si>
  <si>
    <t>SDC Score</t>
  </si>
  <si>
    <t>2MR Score</t>
  </si>
  <si>
    <t>Total Score</t>
  </si>
  <si>
    <t>ACFT Fail?</t>
  </si>
  <si>
    <t>M</t>
  </si>
  <si>
    <t>F</t>
  </si>
  <si>
    <t>PFC</t>
  </si>
  <si>
    <t>CPL</t>
  </si>
  <si>
    <t>SPC</t>
  </si>
  <si>
    <t>SGT</t>
  </si>
  <si>
    <t>SSG</t>
  </si>
  <si>
    <t>SFC</t>
  </si>
  <si>
    <t>MSG</t>
  </si>
  <si>
    <t>1SG</t>
  </si>
  <si>
    <t>SGM</t>
  </si>
  <si>
    <t>CSM</t>
  </si>
  <si>
    <t>2LT</t>
  </si>
  <si>
    <t>1LT</t>
  </si>
  <si>
    <t>CPT</t>
  </si>
  <si>
    <t>MAJ</t>
  </si>
  <si>
    <t>LTC</t>
  </si>
  <si>
    <t>COL</t>
  </si>
  <si>
    <t>BG</t>
  </si>
  <si>
    <t>MG</t>
  </si>
  <si>
    <t>LTG</t>
  </si>
  <si>
    <t>GEN</t>
  </si>
  <si>
    <t>WO1</t>
  </si>
  <si>
    <t>CW2</t>
  </si>
  <si>
    <t>CW3</t>
  </si>
  <si>
    <t>CW4</t>
  </si>
  <si>
    <t>CW5</t>
  </si>
  <si>
    <t>PVT</t>
  </si>
  <si>
    <t>Snuffy</t>
  </si>
  <si>
    <t>Joe</t>
  </si>
  <si>
    <t>1st</t>
  </si>
  <si>
    <t>Raw Score</t>
  </si>
  <si>
    <t>Point Score</t>
  </si>
  <si>
    <t>Smith</t>
  </si>
  <si>
    <t>Karen</t>
  </si>
  <si>
    <t>2nd</t>
  </si>
  <si>
    <t>Unit</t>
  </si>
  <si>
    <t>Total Participants</t>
  </si>
  <si>
    <t>Total Failures</t>
  </si>
  <si>
    <t>Average Total Score</t>
  </si>
  <si>
    <t>Average MDL Score</t>
  </si>
  <si>
    <t>Average SPT Score</t>
  </si>
  <si>
    <t>Average HRP Score</t>
  </si>
  <si>
    <t>Average SDC Score</t>
  </si>
  <si>
    <t>Average LTK/PLK Score</t>
  </si>
  <si>
    <t>Average 2MR Score</t>
  </si>
  <si>
    <t>Jones</t>
  </si>
  <si>
    <t>3rd</t>
  </si>
  <si>
    <t>MTRs</t>
  </si>
  <si>
    <t>Company</t>
  </si>
  <si>
    <t>HQs</t>
  </si>
  <si>
    <t>Johnson</t>
  </si>
  <si>
    <t>Thompson</t>
  </si>
  <si>
    <t>Williams</t>
  </si>
  <si>
    <t>Brown</t>
  </si>
  <si>
    <t>Garcia</t>
  </si>
  <si>
    <t>Miller</t>
  </si>
  <si>
    <t>Davis</t>
  </si>
  <si>
    <t>James</t>
  </si>
  <si>
    <t>Mary</t>
  </si>
  <si>
    <t>Robert</t>
  </si>
  <si>
    <t>Patricia</t>
  </si>
  <si>
    <t>John</t>
  </si>
  <si>
    <t>Jennifer</t>
  </si>
  <si>
    <t>Michael</t>
  </si>
  <si>
    <t>Linda</t>
  </si>
  <si>
    <t>William</t>
  </si>
  <si>
    <t>Elizabeth</t>
  </si>
  <si>
    <t>David</t>
  </si>
  <si>
    <t>Barbara</t>
  </si>
  <si>
    <t>Richard</t>
  </si>
  <si>
    <t>Susan</t>
  </si>
  <si>
    <t>Joseph</t>
  </si>
  <si>
    <t>Jessica</t>
  </si>
  <si>
    <t>Thomas</t>
  </si>
  <si>
    <t>Sarah</t>
  </si>
  <si>
    <t>Charles</t>
  </si>
  <si>
    <t>Rodriguez</t>
  </si>
  <si>
    <t>Martinez</t>
  </si>
  <si>
    <t>Lopez</t>
  </si>
  <si>
    <t>Gonzalez</t>
  </si>
  <si>
    <t>Wilson</t>
  </si>
  <si>
    <t>Anderson</t>
  </si>
  <si>
    <t>Taylor</t>
  </si>
  <si>
    <t>Moore</t>
  </si>
  <si>
    <t>Jackson</t>
  </si>
  <si>
    <t>Martin</t>
  </si>
  <si>
    <t>Row Labels</t>
  </si>
  <si>
    <t>Grand Total</t>
  </si>
  <si>
    <t>Average of Total Score</t>
  </si>
  <si>
    <t>Average of MDL Score</t>
  </si>
  <si>
    <t>Average of SPT Score</t>
  </si>
  <si>
    <t>Average of HRP Score</t>
  </si>
  <si>
    <t>Average of SDC Score</t>
  </si>
  <si>
    <t>Average of 2MR Score</t>
  </si>
  <si>
    <t>Column Labels</t>
  </si>
  <si>
    <t>Values</t>
  </si>
  <si>
    <t>Bins</t>
  </si>
  <si>
    <t>Frequency</t>
  </si>
  <si>
    <t>0-359</t>
  </si>
  <si>
    <t>360-389</t>
  </si>
  <si>
    <t>390-419</t>
  </si>
  <si>
    <t>420-449</t>
  </si>
  <si>
    <t>450-479</t>
  </si>
  <si>
    <t>480-509</t>
  </si>
  <si>
    <t>510-539</t>
  </si>
  <si>
    <t>540-569</t>
  </si>
  <si>
    <t>570-600</t>
  </si>
  <si>
    <t>Soldier Information</t>
  </si>
  <si>
    <t>Hernandez</t>
  </si>
  <si>
    <t>abe.l.payne.mil@army.mil</t>
  </si>
  <si>
    <t xml:space="preserve"> - I have protected some cells/sheets in order to protect data from being accidentally deleted or modified.</t>
  </si>
  <si>
    <t>2. To add an additional platoon/unit to the "Report Dashboard" worksheet table, just insert a row to the list (above the "Company" line).  The table will automatically format and update.</t>
  </si>
  <si>
    <t>3. You can sort the tables as needed on the "Unit Calculator" and "Report Dashboard" worksheets.</t>
  </si>
  <si>
    <t>4. Enter "Gender" as "M" for male and "F" for female.</t>
  </si>
  <si>
    <t>5. Enter "Height" as inches.</t>
  </si>
  <si>
    <t>---</t>
  </si>
  <si>
    <t>MDL - Male</t>
  </si>
  <si>
    <t>MDL - Female</t>
  </si>
  <si>
    <t>17</t>
  </si>
  <si>
    <t>22</t>
  </si>
  <si>
    <t>27</t>
  </si>
  <si>
    <t>32</t>
  </si>
  <si>
    <t>37</t>
  </si>
  <si>
    <t>42</t>
  </si>
  <si>
    <t>47</t>
  </si>
  <si>
    <t>52</t>
  </si>
  <si>
    <t>57</t>
  </si>
  <si>
    <t>62</t>
  </si>
  <si>
    <t>SPT - Male</t>
  </si>
  <si>
    <t>SPT - Female</t>
  </si>
  <si>
    <t>HRP - Female</t>
  </si>
  <si>
    <t>HRP - Male</t>
  </si>
  <si>
    <t>SDC - Female</t>
  </si>
  <si>
    <t>SDC - Male</t>
  </si>
  <si>
    <t>PLK - Female</t>
  </si>
  <si>
    <t>PLK - Male</t>
  </si>
  <si>
    <t>2MR - Female</t>
  </si>
  <si>
    <t>2MR - Male</t>
  </si>
  <si>
    <t>PLK Raw</t>
  </si>
  <si>
    <t>PLK Score</t>
  </si>
  <si>
    <t>Alt. Event?</t>
  </si>
  <si>
    <t>Walk</t>
  </si>
  <si>
    <t>Bike</t>
  </si>
  <si>
    <t>Swim</t>
  </si>
  <si>
    <t>Row</t>
  </si>
  <si>
    <t>Walk - Male</t>
  </si>
  <si>
    <t>Bike - Male</t>
  </si>
  <si>
    <t>Swim - Male</t>
  </si>
  <si>
    <t>Row - Male</t>
  </si>
  <si>
    <t>Walk - Female</t>
  </si>
  <si>
    <t>Bike - Female</t>
  </si>
  <si>
    <t>Swim - Female</t>
  </si>
  <si>
    <t>Row - Female</t>
  </si>
  <si>
    <t>6. Enter "SDC Raw", "PLK Raw", and "2MR Raw" as the minutes and seconds without a colon (e.g., 12:45 should be entered as 1245).</t>
  </si>
  <si>
    <t>7. If a Soldier took an alternate aerobic event, you can select the event in a drop down menu. If the Soldier did not take an alternate event, leave the cell blank. Enter their time for the alternate event under the "2MR Raw" category.</t>
  </si>
  <si>
    <t>8. If a Soldier is taking a modified ACFT due to profile, just leave that event blank under the "Raw Score" portion.</t>
  </si>
  <si>
    <t>10. If you paste data into the table, use "Paste Values" to alleviate errors due to formatting.</t>
  </si>
  <si>
    <t>1. To add a new Soldier, just add them to the bottom of the list on the "Unit Calculator" worksheet table.  The table will automatically format and update.</t>
  </si>
  <si>
    <t>11. The charts on "Report Dashboard" will not automatically update. To update the charts, select one of the charts (other than "Total Score Histogram") and then click on the "PivotChart Analyze" ribbon at the top. Then, click on the "Refresh" button. This will update all charts and PivotTables.</t>
  </si>
  <si>
    <t>9. Soldiers will be awarded 60 points for each ACFT event not taken due to profile. Soldiers also receive 60 points for a "GO" from an alternate event. This is IAW Army Directive 2022-05 (Army Combat Fitness Test) dated 23 MAR 2022.</t>
  </si>
  <si>
    <t>Feel free to contact the POC with any questions, concerns, or suggestions. (Special thanks to Robert Wiltzius for his feedback and troubleshooting of the calculator.)</t>
  </si>
  <si>
    <t>Top</t>
  </si>
  <si>
    <t>Hurdle</t>
  </si>
  <si>
    <t>Count</t>
  </si>
  <si>
    <t>Score</t>
  </si>
  <si>
    <t>12. You can change the number of top performers displayed in the "Top X" table to any number from 1-25. It will automatically display the top number of scores you select.</t>
  </si>
  <si>
    <r>
      <t xml:space="preserve"> - If you desire to edit the workbook, </t>
    </r>
    <r>
      <rPr>
        <sz val="12"/>
        <color rgb="FFFF0000"/>
        <rFont val="Arial"/>
        <family val="2"/>
      </rPr>
      <t>the password to unprotect all protected sheets (except this sheet) is "</t>
    </r>
    <r>
      <rPr>
        <b/>
        <sz val="12"/>
        <color rgb="FFFF0000"/>
        <rFont val="Arial"/>
        <family val="2"/>
      </rPr>
      <t>123</t>
    </r>
    <r>
      <rPr>
        <sz val="12"/>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</si>
</sst>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2"/>
      <color theme="1"/>
      <name val="Arial"/>
      <family val="2"/>
    </font>
    <font>
      <u/>
      <sz val="11"/>
      <color theme="10"/>
      <name val="Calibri"/>
      <family val="2"/>
      <scheme val="minor"/>
    </font>
    <font>
      <u/>
      <sz val="12"/>
      <color theme="10"/>
      <name val="Arial"/>
      <family val="2"/>
    </font>
    <font>
      <sz val="11"/>
      <name val="Calibri"/>
      <family val="2"/>
      <scheme val="minor"/>
    </font>
    <font>
      <sz val="11"/>
      <color rgb="FFC00000"/>
      <name val="Calibri"/>
      <family val="2"/>
      <scheme val="minor"/>
    </font>
    <font>
      <b/>
      <sz val="11"/>
      <color theme="0"/>
      <name val="Calibri"/>
      <family val="2"/>
      <scheme val="minor"/>
    </font>
    <font>
      <sz val="12"/>
      <color rgb="FFFF0000"/>
      <name val="Arial"/>
      <family val="2"/>
    </font>
    <font>
      <b/>
      <sz val="12"/>
      <color rgb="FFFF0000"/>
      <name val="Arial"/>
      <family val="2"/>
    </font>
    <font>
      <b/>
      <sz val="11"/>
      <name val="Calibri"/>
      <family val="2"/>
      <scheme val="minor"/>
    </font>
    <font>
      <sz val="11"/>
      <color theme="0" tint="-0.499984740745262"/>
      <name val="Calibri"/>
      <family val="2"/>
      <scheme val="minor"/>
    </font>
    <font>
      <b/>
      <sz val="11"/>
      <color theme="7"/>
      <name val="Calibri"/>
      <family val="2"/>
      <scheme val="minor"/>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style="thin">
        <color theme="4" tint="0.39997558519241921"/>
      </left>
      <right/>
      <top/>
      <bottom/>
      <diagonal/>
    </border>
  </borders>
  <cellStyleXfs count="2">
    <xf numFmtId="0" fontId="0" fillId="0" borderId="0"/>
    <xf numFmtId="0" fontId="5" fillId="0" borderId="0" applyNumberFormat="0" applyFill="0" applyBorder="0" applyAlignment="0" applyProtection="0"/>
  </cellStyleXfs>
  <cellXfs count="91">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0" fillId="0" borderId="0" xfId="0" applyAlignment="1">
      <alignment horizontal="center"/>
    </xf>
    <xf numFmtId="0" fontId="1" fillId="0" borderId="0" xfId="0" applyFont="1" applyAlignment="1">
      <alignment horizontal="center"/>
    </xf>
    <xf numFmtId="0" fontId="1"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vertical="top"/>
    </xf>
    <xf numFmtId="0" fontId="7" fillId="5" borderId="0" xfId="0" applyFont="1" applyFill="1" applyAlignment="1">
      <alignment horizontal="center" vertical="top" wrapText="1"/>
    </xf>
    <xf numFmtId="0" fontId="7" fillId="6" borderId="0" xfId="0" applyFont="1" applyFill="1" applyAlignment="1">
      <alignment horizontal="center" vertical="top" wrapText="1"/>
    </xf>
    <xf numFmtId="0" fontId="7" fillId="7" borderId="0" xfId="0" applyFont="1" applyFill="1" applyAlignment="1">
      <alignment horizontal="center" vertical="top" wrapText="1"/>
    </xf>
    <xf numFmtId="0" fontId="0" fillId="8" borderId="0" xfId="0" applyFill="1" applyAlignment="1">
      <alignment horizontal="center" vertical="top" wrapText="1"/>
    </xf>
    <xf numFmtId="15" fontId="0" fillId="0" borderId="0" xfId="0" applyNumberFormat="1" applyAlignment="1">
      <alignment horizontal="center"/>
    </xf>
    <xf numFmtId="0" fontId="8" fillId="0" borderId="0" xfId="0" applyFont="1" applyAlignment="1">
      <alignment horizontal="center"/>
    </xf>
    <xf numFmtId="0" fontId="8" fillId="0" borderId="0" xfId="0" applyNumberFormat="1" applyFont="1" applyAlignment="1">
      <alignment horizontal="center"/>
    </xf>
    <xf numFmtId="0" fontId="0" fillId="0" borderId="0" xfId="0" pivotButton="1"/>
    <xf numFmtId="0" fontId="0" fillId="0" borderId="0" xfId="0" applyAlignment="1">
      <alignment horizontal="left"/>
    </xf>
    <xf numFmtId="0" fontId="0" fillId="0" borderId="0" xfId="0" applyNumberFormat="1"/>
    <xf numFmtId="164" fontId="1" fillId="0" borderId="0" xfId="0" applyNumberFormat="1" applyFont="1" applyAlignment="1">
      <alignment horizontal="center"/>
    </xf>
    <xf numFmtId="0" fontId="0" fillId="9" borderId="0" xfId="0" applyFill="1"/>
    <xf numFmtId="0" fontId="7" fillId="0" borderId="0" xfId="0" applyFont="1" applyAlignment="1">
      <alignment vertical="top"/>
    </xf>
    <xf numFmtId="0" fontId="7" fillId="0" borderId="0" xfId="0" applyFont="1" applyAlignment="1">
      <alignment horizontal="left" vertical="top" wrapText="1"/>
    </xf>
    <xf numFmtId="0" fontId="2" fillId="3" borderId="4" xfId="0" applyFont="1" applyFill="1" applyBorder="1" applyAlignment="1">
      <alignment horizontal="left" vertical="center"/>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xf numFmtId="0" fontId="1" fillId="0" borderId="0" xfId="0" applyFont="1" applyAlignment="1">
      <alignment horizontal="center"/>
    </xf>
    <xf numFmtId="0" fontId="0" fillId="0" borderId="0" xfId="0" applyNumberFormat="1" applyAlignment="1">
      <alignment horizontal="center"/>
    </xf>
    <xf numFmtId="0" fontId="0" fillId="0" borderId="0" xfId="0" applyAlignment="1">
      <alignment horizontal="center"/>
    </xf>
    <xf numFmtId="0" fontId="9" fillId="10" borderId="11" xfId="0" applyNumberFormat="1" applyFont="1" applyFill="1" applyBorder="1" applyAlignment="1">
      <alignment horizontal="center"/>
    </xf>
    <xf numFmtId="0" fontId="9" fillId="10" borderId="12" xfId="0" applyNumberFormat="1" applyFont="1" applyFill="1" applyBorder="1" applyAlignment="1">
      <alignment horizontal="center"/>
    </xf>
    <xf numFmtId="0" fontId="9" fillId="10" borderId="13" xfId="0" applyFont="1" applyFill="1" applyBorder="1" applyAlignment="1">
      <alignment horizontal="center"/>
    </xf>
    <xf numFmtId="0" fontId="0" fillId="0" borderId="0" xfId="0" applyAlignment="1">
      <alignment horizontal="center" vertical="top" wrapText="1"/>
    </xf>
    <xf numFmtId="0" fontId="0" fillId="0" borderId="14" xfId="0" applyBorder="1"/>
    <xf numFmtId="0" fontId="9" fillId="10" borderId="0" xfId="0" applyFont="1" applyFill="1" applyBorder="1" applyAlignment="1">
      <alignment horizontal="center"/>
    </xf>
    <xf numFmtId="0" fontId="9" fillId="10" borderId="11" xfId="0" applyFont="1" applyFill="1" applyBorder="1" applyAlignment="1">
      <alignment horizontal="center"/>
    </xf>
    <xf numFmtId="0" fontId="9" fillId="10" borderId="12" xfId="0" applyFont="1" applyFill="1" applyBorder="1" applyAlignment="1">
      <alignment horizontal="center"/>
    </xf>
    <xf numFmtId="0" fontId="0" fillId="0" borderId="0" xfId="0" applyAlignment="1"/>
    <xf numFmtId="0" fontId="9" fillId="10" borderId="15" xfId="0" applyFont="1" applyFill="1" applyBorder="1" applyAlignment="1">
      <alignment horizontal="center"/>
    </xf>
    <xf numFmtId="0" fontId="0" fillId="11" borderId="14" xfId="0" applyFill="1" applyBorder="1"/>
    <xf numFmtId="0" fontId="0" fillId="11" borderId="14" xfId="0" applyFont="1" applyFill="1" applyBorder="1"/>
    <xf numFmtId="0" fontId="0" fillId="0" borderId="0" xfId="0" applyAlignment="1">
      <alignment horizontal="center"/>
    </xf>
    <xf numFmtId="0" fontId="0" fillId="0" borderId="0" xfId="0" quotePrefix="1"/>
    <xf numFmtId="0" fontId="0" fillId="11" borderId="0" xfId="0" applyFill="1" applyBorder="1"/>
    <xf numFmtId="0" fontId="0" fillId="0" borderId="0" xfId="0" applyAlignment="1">
      <alignment horizontal="center"/>
    </xf>
    <xf numFmtId="0" fontId="2" fillId="4" borderId="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0" fillId="2" borderId="0" xfId="0" applyFill="1" applyAlignment="1">
      <alignment horizontal="center"/>
    </xf>
    <xf numFmtId="0" fontId="0" fillId="2" borderId="0" xfId="0" applyFill="1" applyAlignment="1">
      <alignment horizontal="left"/>
    </xf>
    <xf numFmtId="0" fontId="9" fillId="12" borderId="0" xfId="0" applyFont="1" applyFill="1" applyAlignment="1">
      <alignment horizontal="center"/>
    </xf>
    <xf numFmtId="0" fontId="0" fillId="13" borderId="0" xfId="0" applyFill="1" applyAlignment="1">
      <alignment horizontal="center"/>
    </xf>
    <xf numFmtId="0" fontId="0" fillId="13" borderId="0" xfId="0" applyFill="1" applyAlignment="1">
      <alignment horizontal="left"/>
    </xf>
    <xf numFmtId="0" fontId="13" fillId="9" borderId="0" xfId="0" applyFont="1" applyFill="1"/>
    <xf numFmtId="0" fontId="12" fillId="9" borderId="0" xfId="0" applyFont="1" applyFill="1" applyAlignment="1">
      <alignment horizontal="right"/>
    </xf>
    <xf numFmtId="0" fontId="14" fillId="9" borderId="0" xfId="0" applyFont="1" applyFill="1" applyAlignment="1">
      <alignment horizontal="left"/>
    </xf>
    <xf numFmtId="0" fontId="2" fillId="4" borderId="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3" borderId="4" xfId="0" applyFont="1" applyFill="1" applyBorder="1" applyAlignment="1">
      <alignment horizontal="left" vertical="center"/>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xf numFmtId="0" fontId="15" fillId="4" borderId="4"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5" xfId="0" applyFont="1" applyFill="1" applyBorder="1" applyAlignment="1">
      <alignment horizontal="lef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6" fillId="3" borderId="4" xfId="1" applyFont="1" applyFill="1" applyBorder="1" applyAlignment="1">
      <alignment horizontal="left"/>
    </xf>
    <xf numFmtId="0" fontId="6" fillId="3" borderId="0" xfId="1" applyFont="1" applyFill="1" applyBorder="1" applyAlignment="1">
      <alignment horizontal="left"/>
    </xf>
    <xf numFmtId="0" fontId="6" fillId="3" borderId="5" xfId="1" applyFont="1" applyFill="1" applyBorder="1" applyAlignment="1">
      <alignment horizontal="left"/>
    </xf>
    <xf numFmtId="0" fontId="2" fillId="3" borderId="4" xfId="0" applyFont="1" applyFill="1" applyBorder="1" applyAlignment="1">
      <alignment horizontal="left"/>
    </xf>
    <xf numFmtId="0" fontId="2" fillId="3" borderId="0"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5" borderId="0" xfId="0" applyFont="1" applyFill="1" applyAlignment="1">
      <alignment horizontal="center"/>
    </xf>
    <xf numFmtId="0" fontId="1" fillId="6" borderId="0" xfId="0" applyFont="1" applyFill="1" applyAlignment="1">
      <alignment horizontal="center"/>
    </xf>
    <xf numFmtId="0" fontId="9" fillId="10" borderId="9" xfId="0" applyFont="1" applyFill="1" applyBorder="1" applyAlignment="1">
      <alignment horizontal="center" vertical="top"/>
    </xf>
    <xf numFmtId="0" fontId="9" fillId="10" borderId="10" xfId="0" applyFont="1" applyFill="1" applyBorder="1" applyAlignment="1">
      <alignment horizontal="center" vertical="top"/>
    </xf>
    <xf numFmtId="0" fontId="0" fillId="0" borderId="0" xfId="0" applyAlignment="1">
      <alignment horizontal="center"/>
    </xf>
    <xf numFmtId="0" fontId="1" fillId="0" borderId="0" xfId="0" applyFont="1" applyAlignment="1">
      <alignment horizontal="center"/>
    </xf>
  </cellXfs>
  <cellStyles count="2">
    <cellStyle name="Hyperlink" xfId="1" builtinId="8"/>
    <cellStyle name="Normal" xfId="0" builtinId="0"/>
  </cellStyles>
  <dxfs count="298">
    <dxf>
      <numFmt numFmtId="164" formatCode="0.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numFmt numFmtId="31" formatCode="[h]:mm:ss"/>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4" tint="0.39997558519241921"/>
        </top>
      </border>
    </dxf>
    <dxf>
      <numFmt numFmtId="0" formatCode="Genera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4" tint="0.39997558519241921"/>
        </top>
      </border>
    </dxf>
    <dxf>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4" tint="0.39997558519241921"/>
        </top>
      </border>
    </dxf>
    <dxf>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font>
        <strike val="0"/>
        <outline val="0"/>
        <shadow val="0"/>
        <u val="none"/>
        <vertAlign val="baseline"/>
        <sz val="11"/>
        <color rgb="FFC00000"/>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1"/>
        <color rgb="FFC00000"/>
        <name val="Calibri"/>
        <family val="2"/>
        <scheme val="minor"/>
      </font>
      <numFmt numFmtId="0" formatCode="General"/>
      <alignment horizontal="center" vertical="bottom" textRotation="0" wrapText="0" indent="0" justifyLastLine="0" shrinkToFit="0" readingOrder="0"/>
    </dxf>
    <dxf>
      <font>
        <b/>
      </font>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top" textRotation="0" wrapText="1" indent="0" justifyLastLine="0" shrinkToFit="0" readingOrder="0"/>
    </dxf>
    <dxf>
      <font>
        <color rgb="FFFF0000"/>
      </font>
    </dxf>
    <dxf>
      <font>
        <color rgb="FFFF0000"/>
      </font>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font>
    </dxf>
    <dxf>
      <font>
        <strike val="0"/>
        <outline val="0"/>
        <shadow val="0"/>
        <u val="none"/>
        <vertAlign val="baseline"/>
        <sz val="11"/>
        <color auto="1"/>
        <name val="Calibri"/>
        <family val="2"/>
        <scheme val="minor"/>
      </font>
    </dxf>
    <dxf>
      <fill>
        <patternFill>
          <bgColor theme="0" tint="-0.49998474074526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[ACFT 4.0 Calculator (Beta Version).xlsx]PivotTables!PivotTable1</c:name>
    <c:fmtId val="7"/>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Average Score by Rank</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PivotTables!$B$1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PivotTables!$A$2:$A$24</c:f>
              <c:strCache>
                <c:ptCount val="22"/>
                <c:pt idx="0">
                  <c:v>PVT</c:v>
                </c:pt>
                <c:pt idx="1">
                  <c:v>PFC</c:v>
                </c:pt>
                <c:pt idx="2">
                  <c:v>SPC</c:v>
                </c:pt>
                <c:pt idx="3">
                  <c:v>CPL</c:v>
                </c:pt>
                <c:pt idx="4">
                  <c:v>SGT</c:v>
                </c:pt>
                <c:pt idx="5">
                  <c:v>SSG</c:v>
                </c:pt>
                <c:pt idx="6">
                  <c:v>SFC</c:v>
                </c:pt>
                <c:pt idx="7">
                  <c:v>MSG</c:v>
                </c:pt>
                <c:pt idx="8">
                  <c:v>1SG</c:v>
                </c:pt>
                <c:pt idx="9">
                  <c:v>SGM</c:v>
                </c:pt>
                <c:pt idx="10">
                  <c:v>CSM</c:v>
                </c:pt>
                <c:pt idx="11">
                  <c:v>WO1</c:v>
                </c:pt>
                <c:pt idx="12">
                  <c:v>CW2</c:v>
                </c:pt>
                <c:pt idx="13">
                  <c:v>CW3</c:v>
                </c:pt>
                <c:pt idx="14">
                  <c:v>CW4</c:v>
                </c:pt>
                <c:pt idx="15">
                  <c:v>CW5</c:v>
                </c:pt>
                <c:pt idx="16">
                  <c:v>2LT</c:v>
                </c:pt>
                <c:pt idx="17">
                  <c:v>1LT</c:v>
                </c:pt>
                <c:pt idx="18">
                  <c:v>CPT</c:v>
                </c:pt>
                <c:pt idx="19">
                  <c:v>MAJ</c:v>
                </c:pt>
                <c:pt idx="20">
                  <c:v>LTC</c:v>
                </c:pt>
                <c:pt idx="21">
                  <c:v>COL</c:v>
                </c:pt>
              </c:strCache>
            </c:strRef>
          </c:cat>
          <c:val>
            <c:numRef>
              <c:f>PivotTables!$B$2:$B$24</c:f>
              <c:numCache>
                <c:formatCode>General</c:formatCode>
                <c:ptCount val="22"/>
                <c:pt idx="0">
                  <c:v>509</c:v>
                </c:pt>
                <c:pt idx="1">
                  <c:v>600</c:v>
                </c:pt>
                <c:pt idx="2">
                  <c:v>469</c:v>
                </c:pt>
                <c:pt idx="3">
                  <c:v>455</c:v>
                </c:pt>
                <c:pt idx="4">
                  <c:v>520</c:v>
                </c:pt>
                <c:pt idx="5">
                  <c:v>421</c:v>
                </c:pt>
                <c:pt idx="6">
                  <c:v>330</c:v>
                </c:pt>
                <c:pt idx="7">
                  <c:v>431</c:v>
                </c:pt>
                <c:pt idx="8">
                  <c:v>464</c:v>
                </c:pt>
                <c:pt idx="9">
                  <c:v>513</c:v>
                </c:pt>
                <c:pt idx="10">
                  <c:v>600</c:v>
                </c:pt>
                <c:pt idx="11">
                  <c:v>523</c:v>
                </c:pt>
                <c:pt idx="12">
                  <c:v>371</c:v>
                </c:pt>
                <c:pt idx="13">
                  <c:v>474</c:v>
                </c:pt>
                <c:pt idx="14">
                  <c:v>376</c:v>
                </c:pt>
                <c:pt idx="15">
                  <c:v>441</c:v>
                </c:pt>
                <c:pt idx="16">
                  <c:v>500</c:v>
                </c:pt>
                <c:pt idx="17">
                  <c:v>472</c:v>
                </c:pt>
                <c:pt idx="18">
                  <c:v>509</c:v>
                </c:pt>
                <c:pt idx="19">
                  <c:v>560</c:v>
                </c:pt>
                <c:pt idx="20">
                  <c:v>396</c:v>
                </c:pt>
                <c:pt idx="21">
                  <c:v>482</c:v>
                </c:pt>
              </c:numCache>
            </c:numRef>
          </c:val>
          <c:extLst>
            <c:ext xmlns:c16="http://schemas.microsoft.com/office/drawing/2014/chart" uri="{C3380CC4-5D6E-409C-BE32-E72D297353CC}">
              <c16:uniqueId val="{00000000-D0B6-434B-A0AC-1FA19BAE5858}"/>
            </c:ext>
          </c:extLst>
        </c:ser>
        <c:dLbls>
          <c:showLegendKey val="0"/>
          <c:showVal val="1"/>
          <c:showCatName val="0"/>
          <c:showSerName val="0"/>
          <c:showPercent val="0"/>
          <c:showBubbleSize val="0"/>
        </c:dLbls>
        <c:gapWidth val="50"/>
        <c:overlap val="-24"/>
        <c:axId val="1396336479"/>
        <c:axId val="1396343967"/>
      </c:barChart>
      <c:catAx>
        <c:axId val="1396336479"/>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96343967"/>
        <c:crosses val="autoZero"/>
        <c:auto val="1"/>
        <c:lblAlgn val="ctr"/>
        <c:lblOffset val="100"/>
        <c:noMultiLvlLbl val="0"/>
      </c:catAx>
      <c:valAx>
        <c:axId val="1396343967"/>
        <c:scaling>
          <c:orientation val="minMax"/>
          <c:max val="600"/>
        </c:scaling>
        <c:delete val="0"/>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96336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[ACFT 4.0 Calculator (Beta Version).xlsx]PivotTables!PivotTable3</c:name>
    <c:fmtId val="6"/>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Platoon Average by Event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2"/>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PivotTables!$N$1:$N$2</c:f>
              <c:strCache>
                <c:ptCount val="1"/>
                <c:pt idx="0">
                  <c:v>HQs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PivotTables!$M$3:$M$7</c:f>
              <c:strCache>
                <c:ptCount val="5"/>
                <c:pt idx="0">
                  <c:v>Average of MDL Score</c:v>
                </c:pt>
                <c:pt idx="1">
                  <c:v>Average of SPT Score</c:v>
                </c:pt>
                <c:pt idx="2">
                  <c:v>Average of HRP Score</c:v>
                </c:pt>
                <c:pt idx="3">
                  <c:v>Average of SDC Score</c:v>
                </c:pt>
                <c:pt idx="4">
                  <c:v>Average of 2MR Score</c:v>
                </c:pt>
              </c:strCache>
            </c:strRef>
          </c:cat>
          <c:val>
            <c:numRef>
              <c:f>PivotTables!$N$3:$N$7</c:f>
              <c:numCache>
                <c:formatCode>General</c:formatCode>
                <c:ptCount val="5"/>
                <c:pt idx="0">
                  <c:v>79.75</c:v>
                </c:pt>
                <c:pt idx="1">
                  <c:v>93.25</c:v>
                </c:pt>
                <c:pt idx="2">
                  <c:v>82</c:v>
                </c:pt>
                <c:pt idx="3">
                  <c:v>65.75</c:v>
                </c:pt>
                <c:pt idx="4">
                  <c:v>74.75</c:v>
                </c:pt>
              </c:numCache>
            </c:numRef>
          </c:val>
          <c:extLst>
            <c:ext xmlns:c16="http://schemas.microsoft.com/office/drawing/2014/chart" uri="{C3380CC4-5D6E-409C-BE32-E72D297353CC}">
              <c16:uniqueId val="{00000000-4B7C-43C5-B156-5872B82A6C97}"/>
            </c:ext>
          </c:extLst>
        </c:ser>
        <c:ser>
          <c:idx val="1"/>
          <c:order val="1"/>
          <c:tx>
            <c:strRef>
              <c:f>PivotTables!$O$1:$O$2</c:f>
              <c:strCache>
                <c:ptCount val="1"/>
                <c:pt idx="0">
                  <c:v>1st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2"/>
              </a:solidFill>
            </a:ln>
            <a:effectLst>
              <a:outerShdw blurRad="57150" dist="19050" dir="5400000" algn="ctr" rotWithShape="0">
                <a:srgbClr val="000000">
                  <a:alpha val="63000"/>
                </a:srgbClr>
              </a:outerShdw>
            </a:effectLst>
          </c:spPr>
          <c:invertIfNegative val="0"/>
          <c:cat>
            <c:strRef>
              <c:f>PivotTables!$M$3:$M$7</c:f>
              <c:strCache>
                <c:ptCount val="5"/>
                <c:pt idx="0">
                  <c:v>Average of MDL Score</c:v>
                </c:pt>
                <c:pt idx="1">
                  <c:v>Average of SPT Score</c:v>
                </c:pt>
                <c:pt idx="2">
                  <c:v>Average of HRP Score</c:v>
                </c:pt>
                <c:pt idx="3">
                  <c:v>Average of SDC Score</c:v>
                </c:pt>
                <c:pt idx="4">
                  <c:v>Average of 2MR Score</c:v>
                </c:pt>
              </c:strCache>
            </c:strRef>
          </c:cat>
          <c:val>
            <c:numRef>
              <c:f>PivotTables!$O$3:$O$7</c:f>
              <c:numCache>
                <c:formatCode>General</c:formatCode>
                <c:ptCount val="5"/>
                <c:pt idx="0">
                  <c:v>84.2</c:v>
                </c:pt>
                <c:pt idx="1">
                  <c:v>81.8</c:v>
                </c:pt>
                <c:pt idx="2">
                  <c:v>78</c:v>
                </c:pt>
                <c:pt idx="3">
                  <c:v>74.2</c:v>
                </c:pt>
                <c:pt idx="4">
                  <c:v>81</c:v>
                </c:pt>
              </c:numCache>
            </c:numRef>
          </c:val>
          <c:extLst>
            <c:ext xmlns:c16="http://schemas.microsoft.com/office/drawing/2014/chart" uri="{C3380CC4-5D6E-409C-BE32-E72D297353CC}">
              <c16:uniqueId val="{00000001-4B7C-43C5-B156-5872B82A6C97}"/>
            </c:ext>
          </c:extLst>
        </c:ser>
        <c:ser>
          <c:idx val="2"/>
          <c:order val="2"/>
          <c:tx>
            <c:strRef>
              <c:f>PivotTables!$P$1:$P$2</c:f>
              <c:strCache>
                <c:ptCount val="1"/>
                <c:pt idx="0">
                  <c:v>2nd</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PivotTables!$M$3:$M$7</c:f>
              <c:strCache>
                <c:ptCount val="5"/>
                <c:pt idx="0">
                  <c:v>Average of MDL Score</c:v>
                </c:pt>
                <c:pt idx="1">
                  <c:v>Average of SPT Score</c:v>
                </c:pt>
                <c:pt idx="2">
                  <c:v>Average of HRP Score</c:v>
                </c:pt>
                <c:pt idx="3">
                  <c:v>Average of SDC Score</c:v>
                </c:pt>
                <c:pt idx="4">
                  <c:v>Average of 2MR Score</c:v>
                </c:pt>
              </c:strCache>
            </c:strRef>
          </c:cat>
          <c:val>
            <c:numRef>
              <c:f>PivotTables!$P$3:$P$7</c:f>
              <c:numCache>
                <c:formatCode>General</c:formatCode>
                <c:ptCount val="5"/>
                <c:pt idx="0">
                  <c:v>83.8</c:v>
                </c:pt>
                <c:pt idx="1">
                  <c:v>75.599999999999994</c:v>
                </c:pt>
                <c:pt idx="2">
                  <c:v>87</c:v>
                </c:pt>
                <c:pt idx="3">
                  <c:v>68.8</c:v>
                </c:pt>
                <c:pt idx="4">
                  <c:v>87.2</c:v>
                </c:pt>
              </c:numCache>
            </c:numRef>
          </c:val>
          <c:extLst>
            <c:ext xmlns:c16="http://schemas.microsoft.com/office/drawing/2014/chart" uri="{C3380CC4-5D6E-409C-BE32-E72D297353CC}">
              <c16:uniqueId val="{00000002-4B7C-43C5-B156-5872B82A6C97}"/>
            </c:ext>
          </c:extLst>
        </c:ser>
        <c:ser>
          <c:idx val="3"/>
          <c:order val="3"/>
          <c:tx>
            <c:strRef>
              <c:f>PivotTables!$Q$1:$Q$2</c:f>
              <c:strCache>
                <c:ptCount val="1"/>
                <c:pt idx="0">
                  <c:v>3rd</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PivotTables!$M$3:$M$7</c:f>
              <c:strCache>
                <c:ptCount val="5"/>
                <c:pt idx="0">
                  <c:v>Average of MDL Score</c:v>
                </c:pt>
                <c:pt idx="1">
                  <c:v>Average of SPT Score</c:v>
                </c:pt>
                <c:pt idx="2">
                  <c:v>Average of HRP Score</c:v>
                </c:pt>
                <c:pt idx="3">
                  <c:v>Average of SDC Score</c:v>
                </c:pt>
                <c:pt idx="4">
                  <c:v>Average of 2MR Score</c:v>
                </c:pt>
              </c:strCache>
            </c:strRef>
          </c:cat>
          <c:val>
            <c:numRef>
              <c:f>PivotTables!$Q$3:$Q$7</c:f>
              <c:numCache>
                <c:formatCode>General</c:formatCode>
                <c:ptCount val="5"/>
                <c:pt idx="0">
                  <c:v>85.75</c:v>
                </c:pt>
                <c:pt idx="1">
                  <c:v>53</c:v>
                </c:pt>
                <c:pt idx="2">
                  <c:v>71</c:v>
                </c:pt>
                <c:pt idx="3">
                  <c:v>79.75</c:v>
                </c:pt>
                <c:pt idx="4">
                  <c:v>75</c:v>
                </c:pt>
              </c:numCache>
            </c:numRef>
          </c:val>
          <c:extLst>
            <c:ext xmlns:c16="http://schemas.microsoft.com/office/drawing/2014/chart" uri="{C3380CC4-5D6E-409C-BE32-E72D297353CC}">
              <c16:uniqueId val="{00000003-4B7C-43C5-B156-5872B82A6C97}"/>
            </c:ext>
          </c:extLst>
        </c:ser>
        <c:ser>
          <c:idx val="4"/>
          <c:order val="4"/>
          <c:tx>
            <c:strRef>
              <c:f>PivotTables!$R$1:$R$2</c:f>
              <c:strCache>
                <c:ptCount val="1"/>
                <c:pt idx="0">
                  <c:v>MTRs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PivotTables!$M$3:$M$7</c:f>
              <c:strCache>
                <c:ptCount val="5"/>
                <c:pt idx="0">
                  <c:v>Average of MDL Score</c:v>
                </c:pt>
                <c:pt idx="1">
                  <c:v>Average of SPT Score</c:v>
                </c:pt>
                <c:pt idx="2">
                  <c:v>Average of HRP Score</c:v>
                </c:pt>
                <c:pt idx="3">
                  <c:v>Average of SDC Score</c:v>
                </c:pt>
                <c:pt idx="4">
                  <c:v>Average of 2MR Score</c:v>
                </c:pt>
              </c:strCache>
            </c:strRef>
          </c:cat>
          <c:val>
            <c:numRef>
              <c:f>PivotTables!$R$3:$R$7</c:f>
              <c:numCache>
                <c:formatCode>General</c:formatCode>
                <c:ptCount val="5"/>
                <c:pt idx="0">
                  <c:v>91</c:v>
                </c:pt>
                <c:pt idx="1">
                  <c:v>81.25</c:v>
                </c:pt>
                <c:pt idx="2">
                  <c:v>88</c:v>
                </c:pt>
                <c:pt idx="3">
                  <c:v>81.75</c:v>
                </c:pt>
                <c:pt idx="4">
                  <c:v>60</c:v>
                </c:pt>
              </c:numCache>
            </c:numRef>
          </c:val>
          <c:extLst>
            <c:ext xmlns:c16="http://schemas.microsoft.com/office/drawing/2014/chart" uri="{C3380CC4-5D6E-409C-BE32-E72D297353CC}">
              <c16:uniqueId val="{00000004-4B7C-43C5-B156-5872B82A6C97}"/>
            </c:ext>
          </c:extLst>
        </c:ser>
        <c:dLbls>
          <c:showLegendKey val="0"/>
          <c:showVal val="0"/>
          <c:showCatName val="0"/>
          <c:showSerName val="0"/>
          <c:showPercent val="0"/>
          <c:showBubbleSize val="0"/>
        </c:dLbls>
        <c:gapWidth val="100"/>
        <c:overlap val="-24"/>
        <c:axId val="1774161583"/>
        <c:axId val="1774160335"/>
      </c:barChart>
      <c:catAx>
        <c:axId val="177416158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774160335"/>
        <c:crosses val="autoZero"/>
        <c:auto val="1"/>
        <c:lblAlgn val="ctr"/>
        <c:lblOffset val="100"/>
        <c:noMultiLvlLbl val="0"/>
      </c:catAx>
      <c:valAx>
        <c:axId val="17741603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774161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[ACFT 4.0 Calculator (Beta Version).xlsx]PivotTables!PivotTable2</c:name>
    <c:fmtId val="1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Average Score by Platoon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PivotTables!$H$1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PivotTables!$G$2:$G$7</c:f>
              <c:strCache>
                <c:ptCount val="5"/>
                <c:pt idx="0">
                  <c:v>HQs</c:v>
                </c:pt>
                <c:pt idx="1">
                  <c:v>1st</c:v>
                </c:pt>
                <c:pt idx="2">
                  <c:v>2nd</c:v>
                </c:pt>
                <c:pt idx="3">
                  <c:v>3rd</c:v>
                </c:pt>
                <c:pt idx="4">
                  <c:v>MTRs</c:v>
                </c:pt>
              </c:strCache>
            </c:strRef>
          </c:cat>
          <c:val>
            <c:numRef>
              <c:f>PivotTables!$H$2:$H$7</c:f>
              <c:numCache>
                <c:formatCode>0.0</c:formatCode>
                <c:ptCount val="5"/>
                <c:pt idx="0">
                  <c:v>479</c:v>
                </c:pt>
                <c:pt idx="1">
                  <c:v>473.4</c:v>
                </c:pt>
                <c:pt idx="2">
                  <c:v>487</c:v>
                </c:pt>
                <c:pt idx="3">
                  <c:v>432.25</c:v>
                </c:pt>
                <c:pt idx="4">
                  <c:v>492.25</c:v>
                </c:pt>
              </c:numCache>
            </c:numRef>
          </c:val>
          <c:extLst>
            <c:ext xmlns:c16="http://schemas.microsoft.com/office/drawing/2014/chart" uri="{C3380CC4-5D6E-409C-BE32-E72D297353CC}">
              <c16:uniqueId val="{00000000-759A-46B7-9C91-8D2C6C2B6B5C}"/>
            </c:ext>
          </c:extLst>
        </c:ser>
        <c:dLbls>
          <c:showLegendKey val="0"/>
          <c:showVal val="0"/>
          <c:showCatName val="0"/>
          <c:showSerName val="0"/>
          <c:showPercent val="0"/>
          <c:showBubbleSize val="0"/>
        </c:dLbls>
        <c:gapWidth val="100"/>
        <c:overlap val="-24"/>
        <c:axId val="1299595455"/>
        <c:axId val="1299592127"/>
      </c:barChart>
      <c:catAx>
        <c:axId val="129959545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9592127"/>
        <c:crosses val="autoZero"/>
        <c:auto val="1"/>
        <c:lblAlgn val="ctr"/>
        <c:lblOffset val="100"/>
        <c:noMultiLvlLbl val="0"/>
      </c:catAx>
      <c:valAx>
        <c:axId val="1299592127"/>
        <c:scaling>
          <c:orientation val="minMax"/>
          <c:max val="600"/>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9595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Score Histogram</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PivotTables!$J$35:$J$43</c:f>
              <c:strCache>
                <c:ptCount val="9"/>
                <c:pt idx="0">
                  <c:v>0-359</c:v>
                </c:pt>
                <c:pt idx="1">
                  <c:v>360-389</c:v>
                </c:pt>
                <c:pt idx="2">
                  <c:v>390-419</c:v>
                </c:pt>
                <c:pt idx="3">
                  <c:v>420-449</c:v>
                </c:pt>
                <c:pt idx="4">
                  <c:v>450-479</c:v>
                </c:pt>
                <c:pt idx="5">
                  <c:v>480-509</c:v>
                </c:pt>
                <c:pt idx="6">
                  <c:v>510-539</c:v>
                </c:pt>
                <c:pt idx="7">
                  <c:v>540-569</c:v>
                </c:pt>
                <c:pt idx="8">
                  <c:v>570-600</c:v>
                </c:pt>
              </c:strCache>
            </c:strRef>
          </c:cat>
          <c:val>
            <c:numRef>
              <c:f>PivotTables!$H$35:$H$44</c:f>
              <c:numCache>
                <c:formatCode>General</c:formatCode>
                <c:ptCount val="10"/>
                <c:pt idx="0">
                  <c:v>1</c:v>
                </c:pt>
                <c:pt idx="1">
                  <c:v>2</c:v>
                </c:pt>
                <c:pt idx="2">
                  <c:v>1</c:v>
                </c:pt>
                <c:pt idx="3">
                  <c:v>3</c:v>
                </c:pt>
                <c:pt idx="4">
                  <c:v>5</c:v>
                </c:pt>
                <c:pt idx="5">
                  <c:v>4</c:v>
                </c:pt>
                <c:pt idx="6">
                  <c:v>3</c:v>
                </c:pt>
                <c:pt idx="7">
                  <c:v>1</c:v>
                </c:pt>
                <c:pt idx="8">
                  <c:v>2</c:v>
                </c:pt>
                <c:pt idx="9">
                  <c:v>0</c:v>
                </c:pt>
              </c:numCache>
            </c:numRef>
          </c:val>
          <c:extLst>
            <c:ext xmlns:c16="http://schemas.microsoft.com/office/drawing/2014/chart" uri="{C3380CC4-5D6E-409C-BE32-E72D297353CC}">
              <c16:uniqueId val="{00000000-9F7F-4D0F-9C2D-0420F5212554}"/>
            </c:ext>
          </c:extLst>
        </c:ser>
        <c:dLbls>
          <c:showLegendKey val="0"/>
          <c:showVal val="0"/>
          <c:showCatName val="0"/>
          <c:showSerName val="0"/>
          <c:showPercent val="0"/>
          <c:showBubbleSize val="0"/>
        </c:dLbls>
        <c:gapWidth val="100"/>
        <c:overlap val="-24"/>
        <c:axId val="1313329615"/>
        <c:axId val="1313336271"/>
      </c:barChart>
      <c:catAx>
        <c:axId val="13133296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13336271"/>
        <c:crosses val="autoZero"/>
        <c:auto val="1"/>
        <c:lblAlgn val="ctr"/>
        <c:lblOffset val="100"/>
        <c:noMultiLvlLbl val="0"/>
      </c:catAx>
      <c:valAx>
        <c:axId val="131333627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13329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xdr:colOff>
      <xdr:row>7</xdr:row>
      <xdr:rowOff>0</xdr:rowOff>
    </xdr:from>
    <xdr:to>
      <xdr:col>7</xdr:col>
      <xdr:colOff>1</xdr:colOff>
      <xdr:row>20</xdr:row>
      <xdr:rowOff>0</xdr:rowOff>
    </xdr:to>
    <xdr:graphicFrame macro="">
      <xdr:nvGraphicFramePr>
        <xdr:cNvPr id="48" name="Chart 1">
          <a:extLst>
            <a:ext uri="{FF2B5EF4-FFF2-40B4-BE49-F238E27FC236}">
              <a16:creationId xmlns:a16="http://schemas.microsoft.com/office/drawing/2014/main" id="{DB26EDFD-DCA2-4100-846B-DB8A3A8F1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11</xdr:col>
      <xdr:colOff>1082038</xdr:colOff>
      <xdr:row>20</xdr:row>
      <xdr:rowOff>0</xdr:rowOff>
    </xdr:to>
    <xdr:graphicFrame macro="">
      <xdr:nvGraphicFramePr>
        <xdr:cNvPr id="7" name="Chart 6">
          <a:extLst>
            <a:ext uri="{FF2B5EF4-FFF2-40B4-BE49-F238E27FC236}">
              <a16:creationId xmlns:a16="http://schemas.microsoft.com/office/drawing/2014/main" id="{FC34F18F-1C41-4038-AA35-D3F9FE2F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20</xdr:row>
      <xdr:rowOff>0</xdr:rowOff>
    </xdr:from>
    <xdr:to>
      <xdr:col>6</xdr:col>
      <xdr:colOff>1082039</xdr:colOff>
      <xdr:row>33</xdr:row>
      <xdr:rowOff>0</xdr:rowOff>
    </xdr:to>
    <xdr:graphicFrame macro="">
      <xdr:nvGraphicFramePr>
        <xdr:cNvPr id="45" name="Chart 10">
          <a:extLst>
            <a:ext uri="{FF2B5EF4-FFF2-40B4-BE49-F238E27FC236}">
              <a16:creationId xmlns:a16="http://schemas.microsoft.com/office/drawing/2014/main" id="{6B3624E1-7427-4E50-A431-BD4263990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20</xdr:row>
      <xdr:rowOff>0</xdr:rowOff>
    </xdr:from>
    <xdr:to>
      <xdr:col>11</xdr:col>
      <xdr:colOff>1082039</xdr:colOff>
      <xdr:row>33</xdr:row>
      <xdr:rowOff>0</xdr:rowOff>
    </xdr:to>
    <xdr:graphicFrame macro="">
      <xdr:nvGraphicFramePr>
        <xdr:cNvPr id="12" name="Chart 11">
          <a:extLst>
            <a:ext uri="{FF2B5EF4-FFF2-40B4-BE49-F238E27FC236}">
              <a16:creationId xmlns:a16="http://schemas.microsoft.com/office/drawing/2014/main" id="{D5E377E9-F8C3-4A5D-85F9-56611C9EF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409575</xdr:colOff>
      <xdr:row>0</xdr:row>
      <xdr:rowOff>66675</xdr:rowOff>
    </xdr:from>
    <xdr:to>
      <xdr:col>1</xdr:col>
      <xdr:colOff>382905</xdr:colOff>
      <xdr:row>5</xdr:row>
      <xdr:rowOff>140757</xdr:rowOff>
    </xdr:to>
    <xdr:pic>
      <xdr:nvPicPr>
        <xdr:cNvPr id="34" name="Picture 12">
          <a:extLst>
            <a:ext uri="{FF2B5EF4-FFF2-40B4-BE49-F238E27FC236}">
              <a16:creationId xmlns:a16="http://schemas.microsoft.com/office/drawing/2014/main" id="{59965279-D7B2-42A5-9749-A6191321F17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9575" y="66675"/>
          <a:ext cx="847725" cy="1116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0</xdr:row>
      <xdr:rowOff>0</xdr:rowOff>
    </xdr:from>
    <xdr:to>
      <xdr:col>13</xdr:col>
      <xdr:colOff>626745</xdr:colOff>
      <xdr:row>6</xdr:row>
      <xdr:rowOff>102900</xdr:rowOff>
    </xdr:to>
    <xdr:pic>
      <xdr:nvPicPr>
        <xdr:cNvPr id="38" name="Picture 14">
          <a:extLst>
            <a:ext uri="{FF2B5EF4-FFF2-40B4-BE49-F238E27FC236}">
              <a16:creationId xmlns:a16="http://schemas.microsoft.com/office/drawing/2014/main" id="{F280C170-1DE1-4252-8747-266D870F861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73025" y="0"/>
          <a:ext cx="1285875" cy="131829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yne, Abe L MAJ" refreshedDate="44655.690524074074" createdVersion="7" refreshedVersion="7" minRefreshableVersion="3" recordCount="22" xr:uid="{44951400-EFD2-413E-BEB4-017E233A077B}">
  <cacheSource type="worksheet">
    <worksheetSource name="UnitCalculator"/>
  </cacheSource>
  <cacheFields count="26">
    <cacheField name="Last Name" numFmtId="0">
      <sharedItems/>
    </cacheField>
    <cacheField name="First Name" numFmtId="0">
      <sharedItems/>
    </cacheField>
    <cacheField name="Rank" numFmtId="0">
      <sharedItems count="26">
        <s v="PVT"/>
        <s v="PFC"/>
        <s v="CPL"/>
        <s v="SPC"/>
        <s v="SGT"/>
        <s v="SSG"/>
        <s v="SFC"/>
        <s v="MSG"/>
        <s v="1SG"/>
        <s v="SGM"/>
        <s v="CSM"/>
        <s v="WO1"/>
        <s v="CW2"/>
        <s v="CW3"/>
        <s v="CW4"/>
        <s v="CW5"/>
        <s v="2LT"/>
        <s v="1LT"/>
        <s v="CPT"/>
        <s v="MAJ"/>
        <s v="LTC"/>
        <s v="COL"/>
        <s v="GEN" u="1"/>
        <s v="MG" u="1"/>
        <s v="BG" u="1"/>
        <s v="LTG" u="1"/>
      </sharedItems>
    </cacheField>
    <cacheField name="Age" numFmtId="0">
      <sharedItems containsSemiMixedTypes="0" containsString="0" containsNumber="1" containsInteger="1" minValue="19" maxValue="40"/>
    </cacheField>
    <cacheField name="Gender" numFmtId="0">
      <sharedItems/>
    </cacheField>
    <cacheField name="Platoon" numFmtId="0">
      <sharedItems containsBlank="1" count="6">
        <s v="1st"/>
        <s v="2nd"/>
        <s v="3rd"/>
        <s v="HQs"/>
        <s v="MTRs"/>
        <m u="1"/>
      </sharedItems>
    </cacheField>
    <cacheField name="Last ACFT" numFmtId="15">
      <sharedItems containsSemiMixedTypes="0" containsNonDate="0" containsDate="1" containsString="0" minDate="2020-12-12T00:00:00" maxDate="2022-04-01T00:00:00"/>
    </cacheField>
    <cacheField name="Height" numFmtId="0">
      <sharedItems containsSemiMixedTypes="0" containsString="0" containsNumber="1" containsInteger="1" minValue="62" maxValue="75"/>
    </cacheField>
    <cacheField name="Weight" numFmtId="0">
      <sharedItems containsSemiMixedTypes="0" containsString="0" containsNumber="1" containsInteger="1" minValue="140" maxValue="209"/>
    </cacheField>
    <cacheField name="Alt. Event?" numFmtId="0">
      <sharedItems containsBlank="1"/>
    </cacheField>
    <cacheField name="MDL Raw" numFmtId="0">
      <sharedItems containsSemiMixedTypes="0" containsString="0" containsNumber="1" containsInteger="1" minValue="130" maxValue="350"/>
    </cacheField>
    <cacheField name="SPT Raw" numFmtId="0">
      <sharedItems containsString="0" containsBlank="1" containsNumber="1" minValue="4" maxValue="16"/>
    </cacheField>
    <cacheField name="HRP Raw" numFmtId="0">
      <sharedItems containsString="0" containsBlank="1" containsNumber="1" containsInteger="1" minValue="7" maxValue="65"/>
    </cacheField>
    <cacheField name="SDC Raw" numFmtId="0">
      <sharedItems containsSemiMixedTypes="0" containsString="0" containsNumber="1" containsInteger="1" minValue="125" maxValue="322"/>
    </cacheField>
    <cacheField name="PLK Raw" numFmtId="0">
      <sharedItems containsString="0" containsBlank="1" containsNumber="1" containsInteger="1" minValue="105" maxValue="420"/>
    </cacheField>
    <cacheField name="2MR Raw" numFmtId="0">
      <sharedItems containsSemiMixedTypes="0" containsString="0" containsNumber="1" containsInteger="1" minValue="1330" maxValue="3348"/>
    </cacheField>
    <cacheField name="MDL Score" numFmtId="0">
      <sharedItems containsSemiMixedTypes="0" containsString="0" containsNumber="1" containsInteger="1" minValue="50" maxValue="100"/>
    </cacheField>
    <cacheField name="SPT Score" numFmtId="0">
      <sharedItems containsSemiMixedTypes="0" containsString="0" containsNumber="1" containsInteger="1" minValue="4" maxValue="100"/>
    </cacheField>
    <cacheField name="HRP Score" numFmtId="0">
      <sharedItems containsSemiMixedTypes="0" containsString="0" containsNumber="1" containsInteger="1" minValue="30" maxValue="100"/>
    </cacheField>
    <cacheField name="SDC Score" numFmtId="0">
      <sharedItems containsSemiMixedTypes="0" containsString="0" containsNumber="1" containsInteger="1" minValue="30" maxValue="100"/>
    </cacheField>
    <cacheField name="PLK Score" numFmtId="0">
      <sharedItems containsSemiMixedTypes="0" containsString="0" containsNumber="1" containsInteger="1" minValue="50" maxValue="100"/>
    </cacheField>
    <cacheField name="2MR Score" numFmtId="0">
      <sharedItems containsSemiMixedTypes="0" containsString="0" containsNumber="1" containsInteger="1" minValue="0" maxValue="100"/>
    </cacheField>
    <cacheField name="Total Score" numFmtId="0">
      <sharedItems containsSemiMixedTypes="0" containsString="0" containsNumber="1" containsInteger="1" minValue="330" maxValue="600"/>
    </cacheField>
    <cacheField name="ACFT Fail?" numFmtId="0">
      <sharedItems/>
    </cacheField>
    <cacheField name="Tape?" numFmtId="0">
      <sharedItems/>
    </cacheField>
    <cacheField name="Row" numFmtId="0">
      <sharedItems containsSemiMixedTypes="0" containsString="0" containsNumber="1" containsInteger="1" minValue="1" maxValue="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s v="Snuffy"/>
    <s v="Joe"/>
    <x v="0"/>
    <n v="19"/>
    <s v="M"/>
    <x v="0"/>
    <d v="2022-03-31T00:00:00"/>
    <n v="71"/>
    <n v="195"/>
    <m/>
    <n v="240"/>
    <n v="16"/>
    <n v="59"/>
    <n v="205"/>
    <n v="135"/>
    <n v="1400"/>
    <n v="82"/>
    <n v="100"/>
    <n v="100"/>
    <n v="68"/>
    <n v="61"/>
    <n v="98"/>
    <n v="509"/>
    <s v=""/>
    <s v="Y"/>
    <n v="1"/>
  </r>
  <r>
    <s v="Smith"/>
    <s v="Karen"/>
    <x v="1"/>
    <n v="20"/>
    <s v="F"/>
    <x v="1"/>
    <d v="2021-03-04T00:00:00"/>
    <n v="67"/>
    <n v="145"/>
    <m/>
    <n v="240"/>
    <n v="12"/>
    <n v="59"/>
    <n v="155"/>
    <n v="408"/>
    <n v="1335"/>
    <n v="100"/>
    <n v="100"/>
    <n v="100"/>
    <n v="100"/>
    <n v="100"/>
    <n v="100"/>
    <n v="600"/>
    <s v=""/>
    <s v=""/>
    <n v="2"/>
  </r>
  <r>
    <s v="Jones"/>
    <s v="James"/>
    <x v="2"/>
    <n v="21"/>
    <s v="M"/>
    <x v="2"/>
    <d v="2021-01-02T00:00:00"/>
    <n v="70"/>
    <n v="150"/>
    <s v="Row"/>
    <n v="160"/>
    <n v="11"/>
    <n v="42"/>
    <n v="151"/>
    <n v="157"/>
    <n v="3016"/>
    <n v="64"/>
    <n v="94"/>
    <n v="87"/>
    <n v="82"/>
    <n v="68"/>
    <n v="60"/>
    <n v="455"/>
    <s v=""/>
    <s v=""/>
    <n v="3"/>
  </r>
  <r>
    <s v="Johnson"/>
    <s v="Mary"/>
    <x v="3"/>
    <n v="22"/>
    <s v="F"/>
    <x v="3"/>
    <d v="2021-12-11T00:00:00"/>
    <n v="72"/>
    <n v="209"/>
    <m/>
    <n v="330"/>
    <n v="10"/>
    <n v="22"/>
    <n v="244"/>
    <n v="234"/>
    <n v="2351"/>
    <n v="100"/>
    <n v="100"/>
    <n v="78"/>
    <n v="69"/>
    <n v="81"/>
    <n v="41"/>
    <n v="469"/>
    <s v="Fail"/>
    <s v="Y"/>
    <n v="4"/>
  </r>
  <r>
    <s v="Thompson"/>
    <s v="Robert"/>
    <x v="4"/>
    <n v="23"/>
    <s v="M"/>
    <x v="4"/>
    <d v="2021-12-01T00:00:00"/>
    <n v="64"/>
    <n v="189"/>
    <m/>
    <n v="240"/>
    <n v="13"/>
    <n v="46"/>
    <n v="221"/>
    <n v="305"/>
    <n v="1340"/>
    <n v="79"/>
    <n v="100"/>
    <n v="90"/>
    <n v="62"/>
    <n v="90"/>
    <n v="99"/>
    <n v="520"/>
    <s v=""/>
    <s v="Y"/>
    <n v="5"/>
  </r>
  <r>
    <s v="Williams"/>
    <s v="Patricia"/>
    <x v="5"/>
    <n v="24"/>
    <s v="F"/>
    <x v="0"/>
    <d v="2021-12-27T00:00:00"/>
    <n v="72"/>
    <n v="172"/>
    <s v="Bike"/>
    <n v="175"/>
    <n v="5"/>
    <n v="7"/>
    <n v="233"/>
    <n v="409"/>
    <n v="2831"/>
    <n v="89"/>
    <n v="66"/>
    <n v="30"/>
    <n v="76"/>
    <n v="100"/>
    <n v="60"/>
    <n v="421"/>
    <s v="Fail"/>
    <s v=""/>
    <n v="6"/>
  </r>
  <r>
    <s v="Brown"/>
    <s v="John"/>
    <x v="6"/>
    <n v="25"/>
    <s v="M"/>
    <x v="1"/>
    <d v="2020-12-23T00:00:00"/>
    <n v="70"/>
    <n v="140"/>
    <m/>
    <n v="130"/>
    <n v="5.5"/>
    <n v="24"/>
    <n v="301"/>
    <n v="248"/>
    <n v="1901"/>
    <n v="50"/>
    <n v="28"/>
    <n v="69"/>
    <n v="30"/>
    <n v="85"/>
    <n v="68"/>
    <n v="330"/>
    <s v="Fail"/>
    <s v=""/>
    <n v="7"/>
  </r>
  <r>
    <s v="Garcia"/>
    <s v="Jennifer"/>
    <x v="7"/>
    <n v="26"/>
    <s v="F"/>
    <x v="2"/>
    <d v="2020-12-12T00:00:00"/>
    <n v="71"/>
    <n v="206"/>
    <m/>
    <n v="170"/>
    <m/>
    <m/>
    <n v="257"/>
    <m/>
    <n v="1537"/>
    <n v="89"/>
    <n v="60"/>
    <n v="60"/>
    <n v="64"/>
    <n v="60"/>
    <n v="98"/>
    <n v="431"/>
    <s v=""/>
    <s v="Y"/>
    <n v="8"/>
  </r>
  <r>
    <s v="Miller"/>
    <s v="Michael"/>
    <x v="8"/>
    <n v="27"/>
    <s v="M"/>
    <x v="3"/>
    <d v="2021-02-15T00:00:00"/>
    <n v="63"/>
    <n v="152"/>
    <m/>
    <n v="197"/>
    <n v="13"/>
    <n v="42"/>
    <n v="232"/>
    <n v="120"/>
    <n v="1558"/>
    <n v="70"/>
    <n v="99"/>
    <n v="86"/>
    <n v="60"/>
    <n v="60"/>
    <n v="89"/>
    <n v="464"/>
    <s v=""/>
    <s v="Y"/>
    <n v="9"/>
  </r>
  <r>
    <s v="Davis"/>
    <s v="Linda"/>
    <x v="9"/>
    <n v="28"/>
    <s v="F"/>
    <x v="4"/>
    <d v="2021-12-29T00:00:00"/>
    <n v="68"/>
    <n v="143"/>
    <m/>
    <n v="204"/>
    <n v="5"/>
    <n v="55"/>
    <n v="136"/>
    <n v="159"/>
    <n v="1853"/>
    <n v="95"/>
    <n v="65"/>
    <n v="100"/>
    <n v="100"/>
    <n v="72"/>
    <n v="81"/>
    <n v="513"/>
    <s v=""/>
    <s v=""/>
    <n v="10"/>
  </r>
  <r>
    <s v="Rodriguez"/>
    <s v="William"/>
    <x v="10"/>
    <n v="29"/>
    <s v="M"/>
    <x v="0"/>
    <d v="2021-11-28T00:00:00"/>
    <n v="64"/>
    <n v="193"/>
    <m/>
    <n v="350"/>
    <n v="14"/>
    <n v="65"/>
    <n v="125"/>
    <n v="402"/>
    <n v="1330"/>
    <n v="100"/>
    <n v="100"/>
    <n v="100"/>
    <n v="100"/>
    <n v="100"/>
    <n v="100"/>
    <n v="600"/>
    <s v=""/>
    <s v="Y"/>
    <n v="11"/>
  </r>
  <r>
    <s v="Martinez"/>
    <s v="Elizabeth"/>
    <x v="11"/>
    <n v="30"/>
    <s v="F"/>
    <x v="1"/>
    <d v="2022-01-19T00:00:00"/>
    <n v="74"/>
    <n v="199"/>
    <m/>
    <n v="195"/>
    <n v="12"/>
    <n v="53"/>
    <n v="322"/>
    <n v="226"/>
    <n v="1612"/>
    <n v="94"/>
    <n v="100"/>
    <n v="100"/>
    <n v="53"/>
    <n v="80"/>
    <n v="96"/>
    <n v="523"/>
    <s v="Fail"/>
    <s v=""/>
    <n v="12"/>
  </r>
  <r>
    <s v="Hernandez"/>
    <s v="David"/>
    <x v="12"/>
    <n v="31"/>
    <s v="M"/>
    <x v="2"/>
    <d v="2021-12-27T00:00:00"/>
    <n v="64"/>
    <n v="140"/>
    <m/>
    <n v="315"/>
    <n v="4.5"/>
    <n v="17"/>
    <n v="202"/>
    <n v="219"/>
    <n v="2036"/>
    <n v="90"/>
    <n v="4"/>
    <n v="64"/>
    <n v="73"/>
    <n v="78"/>
    <n v="62"/>
    <n v="371"/>
    <s v="Fail"/>
    <s v=""/>
    <n v="13"/>
  </r>
  <r>
    <s v="Lopez"/>
    <s v="Barbara"/>
    <x v="13"/>
    <n v="32"/>
    <s v="F"/>
    <x v="3"/>
    <d v="2021-12-31T00:00:00"/>
    <n v="65"/>
    <n v="150"/>
    <m/>
    <n v="158"/>
    <n v="10"/>
    <n v="12"/>
    <n v="316"/>
    <n v="304"/>
    <n v="1944"/>
    <n v="79"/>
    <n v="100"/>
    <n v="66"/>
    <n v="60"/>
    <n v="93"/>
    <n v="76"/>
    <n v="474"/>
    <s v=""/>
    <s v=""/>
    <n v="14"/>
  </r>
  <r>
    <s v="Gonzalez"/>
    <s v="Richard"/>
    <x v="14"/>
    <n v="33"/>
    <s v="M"/>
    <x v="4"/>
    <d v="2021-12-11T00:00:00"/>
    <n v="65"/>
    <n v="177"/>
    <s v="Walk"/>
    <n v="309"/>
    <n v="6.8"/>
    <n v="12"/>
    <n v="217"/>
    <n v="322"/>
    <n v="3046"/>
    <n v="90"/>
    <n v="60"/>
    <n v="62"/>
    <n v="65"/>
    <n v="99"/>
    <n v="0"/>
    <n v="376"/>
    <s v="Fail"/>
    <s v="Y"/>
    <n v="15"/>
  </r>
  <r>
    <s v="Wilson"/>
    <s v="Susan"/>
    <x v="15"/>
    <n v="34"/>
    <s v="F"/>
    <x v="0"/>
    <d v="2021-12-26T00:00:00"/>
    <n v="64"/>
    <n v="178"/>
    <m/>
    <n v="275"/>
    <m/>
    <n v="32"/>
    <n v="252"/>
    <m/>
    <n v="2227"/>
    <n v="100"/>
    <n v="60"/>
    <n v="92"/>
    <n v="67"/>
    <n v="60"/>
    <n v="62"/>
    <n v="441"/>
    <s v=""/>
    <s v="Y"/>
    <n v="16"/>
  </r>
  <r>
    <s v="Anderson"/>
    <s v="Joseph"/>
    <x v="16"/>
    <n v="35"/>
    <s v="M"/>
    <x v="1"/>
    <d v="2022-01-24T00:00:00"/>
    <n v="74"/>
    <n v="160"/>
    <m/>
    <n v="216"/>
    <n v="10"/>
    <n v="17"/>
    <n v="200"/>
    <n v="328"/>
    <n v="1405"/>
    <n v="75"/>
    <n v="82"/>
    <n v="66"/>
    <n v="78"/>
    <n v="100"/>
    <n v="99"/>
    <n v="500"/>
    <s v=""/>
    <s v=""/>
    <n v="17"/>
  </r>
  <r>
    <s v="Thomas"/>
    <s v="Jessica"/>
    <x v="17"/>
    <n v="36"/>
    <s v="F"/>
    <x v="2"/>
    <d v="2022-01-03T00:00:00"/>
    <n v="67"/>
    <n v="163"/>
    <m/>
    <n v="293"/>
    <n v="4"/>
    <n v="15"/>
    <n v="157"/>
    <n v="133"/>
    <n v="1910"/>
    <n v="100"/>
    <n v="54"/>
    <n v="73"/>
    <n v="100"/>
    <n v="65"/>
    <n v="80"/>
    <n v="472"/>
    <s v="Fail"/>
    <s v=""/>
    <n v="18"/>
  </r>
  <r>
    <s v="Taylor"/>
    <s v="Thomas"/>
    <x v="18"/>
    <n v="37"/>
    <s v="M"/>
    <x v="3"/>
    <d v="2022-02-02T00:00:00"/>
    <n v="75"/>
    <n v="185"/>
    <m/>
    <n v="168"/>
    <n v="9"/>
    <n v="55"/>
    <n v="209"/>
    <n v="328"/>
    <n v="1539"/>
    <n v="70"/>
    <n v="74"/>
    <n v="98"/>
    <n v="74"/>
    <n v="100"/>
    <n v="93"/>
    <n v="509"/>
    <s v=""/>
    <s v=""/>
    <n v="19"/>
  </r>
  <r>
    <s v="Moore"/>
    <s v="Sarah"/>
    <x v="19"/>
    <n v="38"/>
    <s v="F"/>
    <x v="4"/>
    <d v="2021-01-28T00:00:00"/>
    <n v="62"/>
    <n v="184"/>
    <s v="Swim"/>
    <n v="268"/>
    <n v="10"/>
    <n v="49"/>
    <n v="200"/>
    <n v="420"/>
    <n v="3348"/>
    <n v="100"/>
    <n v="100"/>
    <n v="100"/>
    <n v="100"/>
    <n v="100"/>
    <n v="60"/>
    <n v="560"/>
    <s v=""/>
    <s v="Y"/>
    <n v="20"/>
  </r>
  <r>
    <s v="Jackson"/>
    <s v="Charles"/>
    <x v="20"/>
    <n v="39"/>
    <s v="M"/>
    <x v="0"/>
    <d v="2021-03-02T00:00:00"/>
    <n v="63"/>
    <n v="157"/>
    <m/>
    <n v="134"/>
    <n v="10"/>
    <n v="18"/>
    <n v="240"/>
    <n v="105"/>
    <n v="1647"/>
    <n v="50"/>
    <n v="83"/>
    <n v="68"/>
    <n v="60"/>
    <n v="50"/>
    <n v="85"/>
    <n v="396"/>
    <s v="Fail"/>
    <s v="Y"/>
    <n v="21"/>
  </r>
  <r>
    <s v="Martin"/>
    <s v="Karen"/>
    <x v="21"/>
    <n v="40"/>
    <s v="F"/>
    <x v="1"/>
    <d v="2021-11-11T00:00:00"/>
    <n v="65"/>
    <n v="194"/>
    <m/>
    <n v="272"/>
    <n v="5"/>
    <n v="54"/>
    <n v="233"/>
    <n v="109"/>
    <n v="2018"/>
    <n v="100"/>
    <n v="68"/>
    <n v="100"/>
    <n v="83"/>
    <n v="58"/>
    <n v="73"/>
    <n v="482"/>
    <s v="Fail"/>
    <s v="Y"/>
    <n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1CF5AE-F776-4787-9B3A-19D7F4E8B79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1:B24" firstHeaderRow="1" firstDataRow="1" firstDataCol="1"/>
  <pivotFields count="26">
    <pivotField showAll="0"/>
    <pivotField showAll="0"/>
    <pivotField axis="axisRow" showAll="0" nonAutoSortDefault="1">
      <items count="27">
        <item x="0"/>
        <item x="1"/>
        <item x="3"/>
        <item x="2"/>
        <item x="4"/>
        <item x="5"/>
        <item x="6"/>
        <item x="7"/>
        <item x="8"/>
        <item x="9"/>
        <item x="10"/>
        <item x="11"/>
        <item x="12"/>
        <item x="13"/>
        <item x="14"/>
        <item x="15"/>
        <item x="16"/>
        <item x="17"/>
        <item x="18"/>
        <item x="19"/>
        <item x="20"/>
        <item x="21"/>
        <item m="1" x="24"/>
        <item m="1" x="23"/>
        <item m="1" x="25"/>
        <item m="1" x="22"/>
        <item t="default"/>
      </items>
    </pivotField>
    <pivotField showAll="0"/>
    <pivotField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Average of Total Score" fld="22" subtotal="average" baseField="2" baseItem="19"/>
  </dataFields>
  <chartFormats count="2">
    <chartFormat chart="5" format="4" series="1">
      <pivotArea type="data" outline="0" fieldPosition="0">
        <references count="1">
          <reference field="4294967294" count="1" selected="0">
            <x v="0"/>
          </reference>
        </references>
      </pivotArea>
    </chartFormat>
    <chartFormat chart="7"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81801F-4224-45A9-823F-833F142ED803}" name="PivotTable3" cacheId="0"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M1:S7" firstHeaderRow="1" firstDataRow="2" firstDataCol="1"/>
  <pivotFields count="26">
    <pivotField showAll="0"/>
    <pivotField showAll="0"/>
    <pivotField showAll="0"/>
    <pivotField showAll="0"/>
    <pivotField showAll="0"/>
    <pivotField axis="axisCol" showAll="0">
      <items count="7">
        <item x="3"/>
        <item x="0"/>
        <item x="1"/>
        <item x="2"/>
        <item x="4"/>
        <item m="1" x="5"/>
        <item t="default"/>
      </items>
    </pivotField>
    <pivotField numFmtId="15"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s>
  <rowFields count="1">
    <field x="-2"/>
  </rowFields>
  <rowItems count="5">
    <i>
      <x/>
    </i>
    <i i="1">
      <x v="1"/>
    </i>
    <i i="2">
      <x v="2"/>
    </i>
    <i i="3">
      <x v="3"/>
    </i>
    <i i="4">
      <x v="4"/>
    </i>
  </rowItems>
  <colFields count="1">
    <field x="5"/>
  </colFields>
  <colItems count="6">
    <i>
      <x/>
    </i>
    <i>
      <x v="1"/>
    </i>
    <i>
      <x v="2"/>
    </i>
    <i>
      <x v="3"/>
    </i>
    <i>
      <x v="4"/>
    </i>
    <i t="grand">
      <x/>
    </i>
  </colItems>
  <dataFields count="5">
    <dataField name="Average of MDL Score" fld="16" subtotal="average" baseField="0" baseItem="3"/>
    <dataField name="Average of SPT Score" fld="17" subtotal="average" baseField="0" baseItem="3"/>
    <dataField name="Average of HRP Score" fld="18" subtotal="average" baseField="0" baseItem="3"/>
    <dataField name="Average of SDC Score" fld="19" subtotal="average" baseField="0" baseItem="3"/>
    <dataField name="Average of 2MR Score" fld="21" subtotal="average" baseField="0" baseItem="3"/>
  </dataFields>
  <chartFormats count="15">
    <chartFormat chart="2" format="10" series="1">
      <pivotArea type="data" outline="0" fieldPosition="0">
        <references count="2">
          <reference field="4294967294" count="1" selected="0">
            <x v="0"/>
          </reference>
          <reference field="5" count="1" selected="0">
            <x v="0"/>
          </reference>
        </references>
      </pivotArea>
    </chartFormat>
    <chartFormat chart="2" format="11" series="1">
      <pivotArea type="data" outline="0" fieldPosition="0">
        <references count="2">
          <reference field="4294967294" count="1" selected="0">
            <x v="0"/>
          </reference>
          <reference field="5" count="1" selected="0">
            <x v="1"/>
          </reference>
        </references>
      </pivotArea>
    </chartFormat>
    <chartFormat chart="2" format="12" series="1">
      <pivotArea type="data" outline="0" fieldPosition="0">
        <references count="2">
          <reference field="4294967294" count="1" selected="0">
            <x v="0"/>
          </reference>
          <reference field="5" count="1" selected="0">
            <x v="2"/>
          </reference>
        </references>
      </pivotArea>
    </chartFormat>
    <chartFormat chart="2" format="13" series="1">
      <pivotArea type="data" outline="0" fieldPosition="0">
        <references count="2">
          <reference field="4294967294" count="1" selected="0">
            <x v="0"/>
          </reference>
          <reference field="5" count="1" selected="0">
            <x v="3"/>
          </reference>
        </references>
      </pivotArea>
    </chartFormat>
    <chartFormat chart="2" format="14" series="1">
      <pivotArea type="data" outline="0" fieldPosition="0">
        <references count="2">
          <reference field="4294967294" count="1" selected="0">
            <x v="0"/>
          </reference>
          <reference field="5" count="1" selected="0">
            <x v="4"/>
          </reference>
        </references>
      </pivotArea>
    </chartFormat>
    <chartFormat chart="4" format="20" series="1">
      <pivotArea type="data" outline="0" fieldPosition="0">
        <references count="2">
          <reference field="4294967294" count="1" selected="0">
            <x v="0"/>
          </reference>
          <reference field="5" count="1" selected="0">
            <x v="0"/>
          </reference>
        </references>
      </pivotArea>
    </chartFormat>
    <chartFormat chart="4" format="21" series="1">
      <pivotArea type="data" outline="0" fieldPosition="0">
        <references count="2">
          <reference field="4294967294" count="1" selected="0">
            <x v="0"/>
          </reference>
          <reference field="5" count="1" selected="0">
            <x v="1"/>
          </reference>
        </references>
      </pivotArea>
    </chartFormat>
    <chartFormat chart="4" format="22" series="1">
      <pivotArea type="data" outline="0" fieldPosition="0">
        <references count="2">
          <reference field="4294967294" count="1" selected="0">
            <x v="0"/>
          </reference>
          <reference field="5" count="1" selected="0">
            <x v="2"/>
          </reference>
        </references>
      </pivotArea>
    </chartFormat>
    <chartFormat chart="4" format="23" series="1">
      <pivotArea type="data" outline="0" fieldPosition="0">
        <references count="2">
          <reference field="4294967294" count="1" selected="0">
            <x v="0"/>
          </reference>
          <reference field="5" count="1" selected="0">
            <x v="3"/>
          </reference>
        </references>
      </pivotArea>
    </chartFormat>
    <chartFormat chart="4" format="24" series="1">
      <pivotArea type="data" outline="0" fieldPosition="0">
        <references count="2">
          <reference field="4294967294" count="1" selected="0">
            <x v="0"/>
          </reference>
          <reference field="5" count="1" selected="0">
            <x v="4"/>
          </reference>
        </references>
      </pivotArea>
    </chartFormat>
    <chartFormat chart="6" format="30" series="1">
      <pivotArea type="data" outline="0" fieldPosition="0">
        <references count="2">
          <reference field="4294967294" count="1" selected="0">
            <x v="0"/>
          </reference>
          <reference field="5" count="1" selected="0">
            <x v="0"/>
          </reference>
        </references>
      </pivotArea>
    </chartFormat>
    <chartFormat chart="6" format="31" series="1">
      <pivotArea type="data" outline="0" fieldPosition="0">
        <references count="2">
          <reference field="4294967294" count="1" selected="0">
            <x v="0"/>
          </reference>
          <reference field="5" count="1" selected="0">
            <x v="1"/>
          </reference>
        </references>
      </pivotArea>
    </chartFormat>
    <chartFormat chart="6" format="32" series="1">
      <pivotArea type="data" outline="0" fieldPosition="0">
        <references count="2">
          <reference field="4294967294" count="1" selected="0">
            <x v="0"/>
          </reference>
          <reference field="5" count="1" selected="0">
            <x v="2"/>
          </reference>
        </references>
      </pivotArea>
    </chartFormat>
    <chartFormat chart="6" format="33" series="1">
      <pivotArea type="data" outline="0" fieldPosition="0">
        <references count="2">
          <reference field="4294967294" count="1" selected="0">
            <x v="0"/>
          </reference>
          <reference field="5" count="1" selected="0">
            <x v="3"/>
          </reference>
        </references>
      </pivotArea>
    </chartFormat>
    <chartFormat chart="6" format="3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5AD09F4-E98B-4B40-B29E-602EC4965F26}"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3">
  <location ref="G1:H7" firstHeaderRow="1" firstDataRow="1" firstDataCol="1"/>
  <pivotFields count="26">
    <pivotField showAll="0"/>
    <pivotField showAll="0"/>
    <pivotField showAll="0"/>
    <pivotField showAll="0"/>
    <pivotField showAll="0"/>
    <pivotField axis="axisRow" showAll="0">
      <items count="7">
        <item x="3"/>
        <item x="0"/>
        <item x="1"/>
        <item x="2"/>
        <item x="4"/>
        <item m="1" x="5"/>
        <item t="default"/>
      </items>
    </pivotField>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5"/>
  </rowFields>
  <rowItems count="6">
    <i>
      <x/>
    </i>
    <i>
      <x v="1"/>
    </i>
    <i>
      <x v="2"/>
    </i>
    <i>
      <x v="3"/>
    </i>
    <i>
      <x v="4"/>
    </i>
    <i t="grand">
      <x/>
    </i>
  </rowItems>
  <colItems count="1">
    <i/>
  </colItems>
  <dataFields count="1">
    <dataField name="Average of Total Score" fld="22" subtotal="average" baseField="5" baseItem="3"/>
  </dataFields>
  <formats count="1">
    <format dxfId="0">
      <pivotArea collapsedLevelsAreSubtotals="1" fieldPosition="0">
        <references count="1">
          <reference field="5" count="0"/>
        </references>
      </pivotArea>
    </format>
  </formats>
  <chartFormats count="5">
    <chartFormat chart="4" format="4" series="1">
      <pivotArea type="data" outline="0" fieldPosition="0">
        <references count="1">
          <reference field="4294967294" count="1" selected="0">
            <x v="0"/>
          </reference>
        </references>
      </pivotArea>
    </chartFormat>
    <chartFormat chart="6" format="6" series="1">
      <pivotArea type="data" outline="0" fieldPosition="0">
        <references count="1">
          <reference field="4294967294" count="1" selected="0">
            <x v="0"/>
          </reference>
        </references>
      </pivotArea>
    </chartFormat>
    <chartFormat chart="8" format="8" series="1">
      <pivotArea type="data" outline="0" fieldPosition="0">
        <references count="1">
          <reference field="4294967294" count="1" selected="0">
            <x v="0"/>
          </reference>
        </references>
      </pivotArea>
    </chartFormat>
    <chartFormat chart="10" format="10" series="1">
      <pivotArea type="data" outline="0" fieldPosition="0">
        <references count="1">
          <reference field="4294967294" count="1" selected="0">
            <x v="0"/>
          </reference>
        </references>
      </pivotArea>
    </chartFormat>
    <chartFormat chart="12"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E515008-21D7-4185-BFE3-7C1F9987EA52}" name="Table12" displayName="Table12" ref="C1:L7" totalsRowCount="1" headerRowDxfId="296" totalsRowDxfId="295">
  <autoFilter ref="C1:L6" xr:uid="{AE515008-21D7-4185-BFE3-7C1F9987EA52}"/>
  <tableColumns count="10">
    <tableColumn id="1" xr3:uid="{61B89E99-418F-4FA3-9394-2FDE5B7B42C9}" name="Unit" totalsRowLabel="Company" totalsRowDxfId="294"/>
    <tableColumn id="2" xr3:uid="{C716D998-100B-46A4-9B81-2390D3CBF046}" name="Total Participants" totalsRowFunction="sum" dataDxfId="293" totalsRowDxfId="292">
      <calculatedColumnFormula>COUNTIF(UnitCalculator[Platoon],Table12[[#This Row],[Unit]])</calculatedColumnFormula>
    </tableColumn>
    <tableColumn id="3" xr3:uid="{56977B86-2D6E-4186-AFCB-E5CFC51F28B9}" name="Total Failures" totalsRowFunction="sum" dataDxfId="291" totalsRowDxfId="290">
      <calculatedColumnFormula>COUNTIFS(UnitCalculator[ACFT Fail?],"Fail",UnitCalculator[Platoon],Table12[[#This Row],[Unit]])</calculatedColumnFormula>
    </tableColumn>
    <tableColumn id="4" xr3:uid="{BACCBA8A-7FAF-4148-873B-CC217FB3307E}" name="Average Total Score" totalsRowFunction="custom" dataDxfId="289" totalsRowDxfId="288">
      <calculatedColumnFormula>AVERAGEIF(UnitCalculator[Platoon],Table12[[#This Row],[Unit]],UnitCalculator[Total Score])</calculatedColumnFormula>
      <totalsRowFormula>AVERAGE(UnitCalculator[Total Score])</totalsRowFormula>
    </tableColumn>
    <tableColumn id="5" xr3:uid="{C8E3CF62-CE8C-482C-BE9F-8659EFC0A247}" name="Average MDL Score" totalsRowFunction="custom" dataDxfId="287" totalsRowDxfId="286">
      <calculatedColumnFormula>AVERAGEIF(UnitCalculator[Platoon],Table12[[#This Row],[Unit]],UnitCalculator[MDL Score])</calculatedColumnFormula>
      <totalsRowFormula>AVERAGE(UnitCalculator[MDL Score])</totalsRowFormula>
    </tableColumn>
    <tableColumn id="6" xr3:uid="{1D5B5C06-3E64-4DDA-92D4-C88B6DA696FE}" name="Average SPT Score" totalsRowFunction="custom" dataDxfId="285" totalsRowDxfId="284">
      <calculatedColumnFormula>AVERAGEIF(UnitCalculator[Platoon],Table12[[#This Row],[Unit]],UnitCalculator[SPT Score])</calculatedColumnFormula>
      <totalsRowFormula>AVERAGE(UnitCalculator[SPT Score])</totalsRowFormula>
    </tableColumn>
    <tableColumn id="7" xr3:uid="{B295AAD3-340B-4207-839C-80D2BEEFF0D2}" name="Average HRP Score" totalsRowFunction="custom" dataDxfId="283" totalsRowDxfId="282">
      <calculatedColumnFormula>AVERAGEIF(UnitCalculator[Platoon],Table12[[#This Row],[Unit]],UnitCalculator[HRP Score])</calculatedColumnFormula>
      <totalsRowFormula>AVERAGE(UnitCalculator[HRP Score])</totalsRowFormula>
    </tableColumn>
    <tableColumn id="8" xr3:uid="{8E63D848-0E6F-48E7-8677-C8C14AF3BC05}" name="Average SDC Score" totalsRowFunction="custom" dataDxfId="281" totalsRowDxfId="280">
      <calculatedColumnFormula>AVERAGEIF(UnitCalculator[Platoon],Table12[[#This Row],[Unit]],UnitCalculator[SDC Score])</calculatedColumnFormula>
      <totalsRowFormula>AVERAGE(UnitCalculator[SDC Score])</totalsRowFormula>
    </tableColumn>
    <tableColumn id="9" xr3:uid="{6E2BD8D6-A3B3-499D-B402-1893813F2704}" name="Average LTK/PLK Score" totalsRowFunction="custom" dataDxfId="279" totalsRowDxfId="278">
      <calculatedColumnFormula>AVERAGEIF(UnitCalculator[Platoon],Table12[[#This Row],[Unit]],UnitCalculator[PLK Score])</calculatedColumnFormula>
      <totalsRowFormula>AVERAGE(UnitCalculator[PLK Score])</totalsRowFormula>
    </tableColumn>
    <tableColumn id="10" xr3:uid="{4A2897DC-A80B-4462-9EB2-AE77D512A992}" name="Average 2MR Score" totalsRowFunction="custom" dataDxfId="277" totalsRowDxfId="276">
      <calculatedColumnFormula>AVERAGEIF(UnitCalculator[Platoon],Table12[[#This Row],[Unit]],UnitCalculator[2MR Score])</calculatedColumnFormula>
      <totalsRowFormula>AVERAGE(UnitCalculator[2MR Score])</totalsRowFormula>
    </tableColumn>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E8A6E5-F382-4A5E-9417-DFFE0A525BAB}" name="UnitCalculator" displayName="UnitCalculator" ref="A2:Z24" totalsRowShown="0" headerRowDxfId="273">
  <autoFilter ref="A2:Z24" xr:uid="{D2E8A6E5-F382-4A5E-9417-DFFE0A525BAB}"/>
  <tableColumns count="26">
    <tableColumn id="1" xr3:uid="{90FA552D-3070-4B01-9A81-8499925F57D9}" name="Last Name"/>
    <tableColumn id="2" xr3:uid="{79059800-7168-43DF-836F-6E4253820B9A}" name="First Name"/>
    <tableColumn id="3" xr3:uid="{11D682D8-52E9-4BC2-BF36-ABB74F6658A4}" name="Rank" dataDxfId="272"/>
    <tableColumn id="4" xr3:uid="{51795F01-D849-41C7-908E-00510764D1E7}" name="Age" dataDxfId="271"/>
    <tableColumn id="5" xr3:uid="{730F162A-08CF-4B2B-AABF-342E0E1FB7AB}" name="Gender" dataDxfId="270"/>
    <tableColumn id="6" xr3:uid="{39FE22ED-F154-4D42-AB62-AA311A54F196}" name="Platoon" dataDxfId="269"/>
    <tableColumn id="7" xr3:uid="{A01B7B00-52A2-42DE-AEED-95511ADA1EAA}" name="Last ACFT" dataDxfId="268"/>
    <tableColumn id="8" xr3:uid="{FC8A9170-B964-4DDE-92ED-BD5E0D0DAD6C}" name="Height" dataDxfId="267"/>
    <tableColumn id="9" xr3:uid="{CE824130-5B29-4D1C-8889-A951F9383719}" name="Weight" dataDxfId="266"/>
    <tableColumn id="10" xr3:uid="{1D7FEB93-9F7E-4CA6-AD5D-3D9C409D1858}" name="Alt. Event?" dataDxfId="265"/>
    <tableColumn id="12" xr3:uid="{F3C2B7B1-EC75-4BD5-86AD-BA3BE4A01D55}" name="MDL Raw" dataDxfId="264"/>
    <tableColumn id="13" xr3:uid="{7B975A53-2DD5-4C15-872B-16CFEA6D7A1F}" name="SPT Raw" dataDxfId="263"/>
    <tableColumn id="14" xr3:uid="{247EFFF0-496F-44A5-AC88-FD4F246A5956}" name="HRP Raw" dataDxfId="262"/>
    <tableColumn id="15" xr3:uid="{8D2CA2A3-BE92-4FFE-8212-21511FCE8C86}" name="SDC Raw" dataDxfId="261"/>
    <tableColumn id="16" xr3:uid="{22BB2FBD-C118-4B76-92CE-68580EDDA196}" name="PLK Raw" dataDxfId="260"/>
    <tableColumn id="17" xr3:uid="{5E4F7B26-B765-405E-AAE5-3342F7D23C3C}" name="2MR Raw" dataDxfId="259"/>
    <tableColumn id="18" xr3:uid="{F41DE662-E4C3-480F-812F-757476077651}" name="MDL Score" dataDxfId="258">
      <calculatedColumnFormula>IF(UnitCalculator[[#This Row],[MDL Raw]]="",60,INDEX(INDIRECT("MDL_"&amp;$E3),MATCH(UnitCalculator[[#This Row],[MDL Raw]],INDIRECT("MDL_"&amp;$E3&amp;"["&amp;((MATCH(TEXT($D3,"0"),INDIRECT("MDL_"&amp;$E3&amp;"[[#Headers],[17]:[62]]"),1)-1)*5+17)&amp;"]"),1),11))</calculatedColumnFormula>
    </tableColumn>
    <tableColumn id="19" xr3:uid="{7F858E2E-841C-45A0-8AD6-8F6D3E413775}" name="SPT Score" dataDxfId="257">
      <calculatedColumnFormula>IF(UnitCalculator[[#This Row],[SPT Raw]]="",60,INDEX(INDIRECT("SPT_"&amp;$E3),MATCH(UnitCalculator[[#This Row],[SPT Raw]],INDIRECT("SPT_"&amp;$E3&amp;"["&amp;((MATCH(TEXT($D3,"0"),INDIRECT("SPT_"&amp;$E3&amp;"[[#Headers],[17]:[62]]"),1)-1)*5+17)&amp;"]"),1),11))</calculatedColumnFormula>
    </tableColumn>
    <tableColumn id="20" xr3:uid="{D5C4A367-0814-4181-84C4-90B1F87FBE06}" name="HRP Score" dataDxfId="256">
      <calculatedColumnFormula>IF(UnitCalculator[[#This Row],[HRP Raw]]="",60,INDEX(INDIRECT("HRP_"&amp;$E3),MATCH(UnitCalculator[[#This Row],[HRP Raw]],INDIRECT("HRP_"&amp;$E3&amp;"["&amp;((MATCH(TEXT($D3,"0"),INDIRECT("HRP_"&amp;$E3&amp;"[[#Headers],[17]:[62]]"),1)-1)*5+17)&amp;"]"),1),11))</calculatedColumnFormula>
    </tableColumn>
    <tableColumn id="21" xr3:uid="{B9A79EAC-7F21-4DA5-8C38-2890012A831F}" name="SDC Score" dataDxfId="255">
      <calculatedColumnFormula>IF(UnitCalculator[[#This Row],[SDC Raw]]="",60,INDEX(INDIRECT("SDC_"&amp;$E3),MATCH(UnitCalculator[[#This Row],[SDC Raw]],INDIRECT("SDC_"&amp;$E3&amp;"["&amp;((MATCH(TEXT($D3,"0"),INDIRECT("SDC_"&amp;$E3&amp;"[[#Headers],[17]:[62]]"),1)-1)*5+17)&amp;"]"),-1),11))</calculatedColumnFormula>
    </tableColumn>
    <tableColumn id="22" xr3:uid="{B1EF71C3-BD21-4CB5-8B1F-2F9AE98E6417}" name="PLK Score" dataDxfId="254">
      <calculatedColumnFormula>IF(UnitCalculator[[#This Row],[PLK Raw]]="",60,INDEX(INDIRECT("PLK_"&amp;$E3),MATCH(UnitCalculator[[#This Row],[PLK Raw]],INDIRECT("PLK_"&amp;$E3&amp;"["&amp;((MATCH(TEXT($D3,"0"),INDIRECT("PLK_"&amp;$E3&amp;"[[#Headers],[17]:[62]]"),1)-1)*5+17)&amp;"]"),1),11))</calculatedColumnFormula>
    </tableColumn>
    <tableColumn id="23" xr3:uid="{8E1F4F4F-3DA4-4743-BDD2-CF18EB826371}" name="2MR Score" dataDxfId="253">
      <calculatedColumnFormula>IF(UnitCalculator[[#This Row],[2MR Raw]]="","",IF(UnitCalculator[[#This Row],[Alt. Event?]]="",INDEX(INDIRECT("Run_"&amp;$E3),MATCH(UnitCalculator[[#This Row],[2MR Raw]],INDIRECT("Run_"&amp;$E3&amp;"["&amp;((MATCH(TEXT($D3,"0"),INDIRECT("Run_"&amp;$E3&amp;"[[#Headers],[17]:[62]]"),1)-1)*5+17)&amp;"]"),-1),11),INDEX(INDIRECT($J3&amp;"_"&amp;$E3),MATCH(UnitCalculator[[#This Row],[2MR Raw]],INDIRECT($J3&amp;"_"&amp;$E3&amp;"["&amp;((MATCH(TEXT($D3,"0"),INDIRECT($J3&amp;"_"&amp;$E3&amp;"[[#Headers],[17]:[62]]"),1)-1)*5+17)&amp;"]"),-1),11)))</calculatedColumnFormula>
    </tableColumn>
    <tableColumn id="24" xr3:uid="{B27475B1-11D9-430C-BAAB-0F9D4FD0060E}" name="Total Score" dataDxfId="252">
      <calculatedColumnFormula>SUM(UnitCalculator[[#This Row],[MDL Score]:[2MR Score]])</calculatedColumnFormula>
    </tableColumn>
    <tableColumn id="25" xr3:uid="{00A2AFCE-D60F-4F58-9FDB-46287ADF81C8}" name="ACFT Fail?" dataDxfId="251">
      <calculatedColumnFormula>IF(OR(UnitCalculator[[#This Row],[MDL Score]]&lt;60,UnitCalculator[[#This Row],[SPT Score]]&lt;60,UnitCalculator[[#This Row],[HRP Score]]&lt;60,UnitCalculator[[#This Row],[SDC Score]]&lt;60,UnitCalculator[[#This Row],[PLK Score]]&lt;60,UnitCalculator[[#This Row],[2MR Score]]&lt;60,UnitCalculator[[#This Row],[2MR Score]]=""),"Fail","")</calculatedColumnFormula>
    </tableColumn>
    <tableColumn id="26" xr3:uid="{6BCF6635-74DB-4186-A222-38A535446617}" name="Tape?" dataDxfId="250">
      <calculatedColumnFormula>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calculatedColumnFormula>
    </tableColumn>
    <tableColumn id="11" xr3:uid="{02FE5AE2-1A4E-4DFE-9741-20E3CFDEBA7D}" name="Row" dataDxfId="249">
      <calculatedColumnFormula array="1">ROW()-ROW(UnitCalculator[#Headers])</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8D7F9A-445B-45B4-82E5-AD13496B1D95}" name="MDL_M" displayName="MDL_M" ref="B2:L50" totalsRowShown="0" headerRowDxfId="248" dataDxfId="247">
  <autoFilter ref="B2:L50" xr:uid="{A98D7F9A-445B-45B4-82E5-AD13496B1D95}"/>
  <sortState xmlns:xlrd2="http://schemas.microsoft.com/office/spreadsheetml/2017/richdata2" ref="B3:L50">
    <sortCondition ref="L2:L50"/>
  </sortState>
  <tableColumns count="11">
    <tableColumn id="1" xr3:uid="{427F9E51-E669-47CA-B994-41FF63819108}" name="17" dataDxfId="246"/>
    <tableColumn id="2" xr3:uid="{8548926A-C3B3-4FF3-9C74-CCD90FC04544}" name="22" dataDxfId="245"/>
    <tableColumn id="3" xr3:uid="{CD7CC2E3-9446-415B-92E5-182EEF468A8B}" name="27" dataDxfId="244"/>
    <tableColumn id="4" xr3:uid="{D1B13F83-503C-4FE7-A92D-0834E8FC34F4}" name="32" dataDxfId="243"/>
    <tableColumn id="5" xr3:uid="{FFE27617-CE97-4464-B2E8-F597CFDC8B4C}" name="37" dataDxfId="242"/>
    <tableColumn id="6" xr3:uid="{B6822E66-F9C2-441E-8611-C14A983F98C5}" name="42" dataDxfId="241"/>
    <tableColumn id="7" xr3:uid="{47A6B790-AFC1-4A49-8710-817FB520B5CA}" name="47" dataDxfId="240"/>
    <tableColumn id="8" xr3:uid="{52CB6F44-F697-4A6C-A6EC-4AB189138D87}" name="52" dataDxfId="239"/>
    <tableColumn id="9" xr3:uid="{3D68746B-5C9E-44EB-9E75-6F223A64B0C8}" name="57" dataDxfId="238"/>
    <tableColumn id="10" xr3:uid="{36E5C5B8-1035-4F48-9D1C-68B042B192FD}" name="62" dataDxfId="237"/>
    <tableColumn id="11" xr3:uid="{66B7D7D8-F960-46B7-9F69-EB7ABE84105A}" name="Points" dataDxfId="2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FDBF95A-00B5-4026-8582-55D5C6DD6277}" name="MDL_F" displayName="MDL_F" ref="N2:X50" totalsRowShown="0" headerRowDxfId="235" dataDxfId="234">
  <autoFilter ref="N2:X50" xr:uid="{AFDBF95A-00B5-4026-8582-55D5C6DD6277}"/>
  <sortState xmlns:xlrd2="http://schemas.microsoft.com/office/spreadsheetml/2017/richdata2" ref="N3:X50">
    <sortCondition ref="X2:X50"/>
  </sortState>
  <tableColumns count="11">
    <tableColumn id="1" xr3:uid="{205E591D-E29C-4B04-9722-6FFCCEA7547C}" name="17" dataDxfId="233"/>
    <tableColumn id="2" xr3:uid="{A0EEB136-8227-44C0-B392-58E25D416BEE}" name="22" dataDxfId="232"/>
    <tableColumn id="3" xr3:uid="{5A0B4B6B-6759-4AAA-896E-350AB24D8AA8}" name="27" dataDxfId="231"/>
    <tableColumn id="4" xr3:uid="{580FE884-8893-45C2-8C66-74E4ABD88A75}" name="32" dataDxfId="230"/>
    <tableColumn id="5" xr3:uid="{021A15F9-286D-4A1C-B911-BA2614D9B7D5}" name="37" dataDxfId="229"/>
    <tableColumn id="6" xr3:uid="{F3155185-3A07-4B5F-AACE-F4CD12FFF49C}" name="42" dataDxfId="228"/>
    <tableColumn id="7" xr3:uid="{A36D05D6-C63F-4A94-A2D0-E9D0B4D023B9}" name="47" dataDxfId="227"/>
    <tableColumn id="8" xr3:uid="{64FBC008-CA79-418E-8A5E-0093D0FD9E59}" name="52" dataDxfId="226"/>
    <tableColumn id="9" xr3:uid="{DF8FE807-0D76-4BB3-BA84-6DD01FE70774}" name="57" dataDxfId="225"/>
    <tableColumn id="10" xr3:uid="{35C381C1-36D9-40E4-80E7-0F5062964D5D}" name="62" dataDxfId="224"/>
    <tableColumn id="11" xr3:uid="{4C3E6A39-B814-4B12-B2CE-E8EA42242FFF}" name="Points" dataDxfId="2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505761-B39E-4A83-B93E-5E98CEF59315}" name="SPT_M" displayName="SPT_M" ref="Z2:AJ104" totalsRowShown="0" headerRowDxfId="222" dataDxfId="220" headerRowBorderDxfId="221" tableBorderDxfId="219">
  <autoFilter ref="Z2:AJ104" xr:uid="{87505761-B39E-4A83-B93E-5E98CEF59315}"/>
  <sortState xmlns:xlrd2="http://schemas.microsoft.com/office/spreadsheetml/2017/richdata2" ref="Z3:AJ104">
    <sortCondition ref="AJ2:AJ104"/>
  </sortState>
  <tableColumns count="11">
    <tableColumn id="1" xr3:uid="{61DF607E-4192-4AC3-83C6-0BBBB6C88683}" name="17" dataDxfId="218"/>
    <tableColumn id="2" xr3:uid="{744BF0BF-48E7-442A-93A4-F1312F47AF38}" name="22" dataDxfId="217"/>
    <tableColumn id="3" xr3:uid="{129ACA1A-9484-4A0F-B93D-DDC0C3031EC9}" name="27" dataDxfId="216"/>
    <tableColumn id="4" xr3:uid="{91DB0B26-2C09-4374-80A8-542433D9E704}" name="32" dataDxfId="215"/>
    <tableColumn id="5" xr3:uid="{1F84FDCA-783A-4B7C-9592-5E05E4E03BA3}" name="37" dataDxfId="214"/>
    <tableColumn id="6" xr3:uid="{96B01945-FAEA-4F0A-A406-5F8CC34F0CE4}" name="42" dataDxfId="213"/>
    <tableColumn id="7" xr3:uid="{3880744B-C6C3-48B5-96A4-1FE7810DB485}" name="47" dataDxfId="212"/>
    <tableColumn id="8" xr3:uid="{FEBDF5F2-F0E5-4695-8A92-C338F148762C}" name="52" dataDxfId="211"/>
    <tableColumn id="9" xr3:uid="{B1CB2269-60A3-462C-9AF8-D474D3A9E709}" name="57" dataDxfId="210"/>
    <tableColumn id="10" xr3:uid="{9A8DED26-DC13-47A1-B260-3A878319C197}" name="62" dataDxfId="209"/>
    <tableColumn id="11" xr3:uid="{A9C2CB04-41AD-4C09-9A2A-E4869509C32D}" name="Points" dataDxfId="20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17829B-1A23-4AD5-8D9D-592AAB539109}" name="SPT_F" displayName="SPT_F" ref="AL2:AV104" totalsRowShown="0" headerRowDxfId="207" dataDxfId="205" headerRowBorderDxfId="206" tableBorderDxfId="204">
  <autoFilter ref="AL2:AV104" xr:uid="{7817829B-1A23-4AD5-8D9D-592AAB539109}"/>
  <sortState xmlns:xlrd2="http://schemas.microsoft.com/office/spreadsheetml/2017/richdata2" ref="AL3:AV104">
    <sortCondition ref="AV2:AV104"/>
  </sortState>
  <tableColumns count="11">
    <tableColumn id="1" xr3:uid="{C4384DAD-A153-475D-B1E7-B04A31A1986D}" name="17" dataDxfId="203"/>
    <tableColumn id="2" xr3:uid="{0026398C-5D95-4568-BF96-B15E4DF8815E}" name="22" dataDxfId="202"/>
    <tableColumn id="3" xr3:uid="{45D711E9-A57F-44A9-A8AA-036DB316FEDC}" name="27" dataDxfId="201"/>
    <tableColumn id="4" xr3:uid="{13E3E152-9B45-4F1B-B109-56B7727F8EB6}" name="32" dataDxfId="200"/>
    <tableColumn id="5" xr3:uid="{DD48FF87-8722-4EA7-ABA6-B448BFDFD56D}" name="37" dataDxfId="199"/>
    <tableColumn id="6" xr3:uid="{5E6646B4-19CB-4EEB-B39C-4507943E3FAB}" name="42" dataDxfId="198"/>
    <tableColumn id="7" xr3:uid="{FA67CAD3-0690-4577-8314-6DB996E707D1}" name="47" dataDxfId="197"/>
    <tableColumn id="8" xr3:uid="{7DCAC80D-3804-4F1A-B018-EE3EA9E70708}" name="52" dataDxfId="196"/>
    <tableColumn id="9" xr3:uid="{E439B017-00DE-4D0F-A4BA-045F564AF509}" name="57" dataDxfId="195"/>
    <tableColumn id="10" xr3:uid="{D5555190-9143-4550-BE5A-8D78079733DC}" name="62" dataDxfId="194"/>
    <tableColumn id="11" xr3:uid="{5261E3C5-7E80-42C6-9CBB-2EE9F8F93442}" name="Points" dataDxfId="19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FCC654A-A93F-4DAF-86B1-120839C62144}" name="HRP_M" displayName="HRP_M" ref="AX2:BH50" totalsRowShown="0" headerRowDxfId="192" dataDxfId="190" headerRowBorderDxfId="191" tableBorderDxfId="189">
  <autoFilter ref="AX2:BH50" xr:uid="{FFCC654A-A93F-4DAF-86B1-120839C62144}"/>
  <sortState xmlns:xlrd2="http://schemas.microsoft.com/office/spreadsheetml/2017/richdata2" ref="AX3:BH50">
    <sortCondition ref="BH2:BH50"/>
  </sortState>
  <tableColumns count="11">
    <tableColumn id="1" xr3:uid="{9014D717-08B7-44FC-AEAD-E778283C41B5}" name="17" dataDxfId="188"/>
    <tableColumn id="2" xr3:uid="{4E50BC89-171D-4DC4-B673-53BCDA7B9F23}" name="22" dataDxfId="187"/>
    <tableColumn id="3" xr3:uid="{68D29425-E239-4F86-A479-06D5A8C9072D}" name="27" dataDxfId="186"/>
    <tableColumn id="4" xr3:uid="{83968A85-7AB4-4CD4-B4A1-4B482EEA8A4E}" name="32" dataDxfId="185"/>
    <tableColumn id="5" xr3:uid="{F6EDE375-2505-4932-B0C6-F0D1060F5396}" name="37" dataDxfId="184"/>
    <tableColumn id="6" xr3:uid="{6A3BE75E-E855-4EB9-AD7D-824181ECED1D}" name="42" dataDxfId="183"/>
    <tableColumn id="7" xr3:uid="{6B7ACC0C-6AC0-4DDA-BFC9-E5FA704E7CB8}" name="47" dataDxfId="182"/>
    <tableColumn id="8" xr3:uid="{F6A5DFFE-01DF-4915-B0A1-D9E40795AAEF}" name="52" dataDxfId="181"/>
    <tableColumn id="9" xr3:uid="{145917CD-7FB5-4F7D-968A-4C9CF662F462}" name="57" dataDxfId="180"/>
    <tableColumn id="10" xr3:uid="{28C5919C-C93F-4AFA-8708-2BC7B3E640DF}" name="62" dataDxfId="179"/>
    <tableColumn id="11" xr3:uid="{93AEE8E2-3B92-444B-948E-DA9B3D4E531C}" name="Points" dataDxfId="17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DA92464-75C1-4D3F-8EA4-C34C659FDEDC}" name="HRP_F" displayName="HRP_F" ref="BJ2:BT50" totalsRowShown="0" headerRowDxfId="177" dataDxfId="175" headerRowBorderDxfId="176" tableBorderDxfId="174">
  <autoFilter ref="BJ2:BT50" xr:uid="{1DA92464-75C1-4D3F-8EA4-C34C659FDEDC}"/>
  <sortState xmlns:xlrd2="http://schemas.microsoft.com/office/spreadsheetml/2017/richdata2" ref="BJ3:BT50">
    <sortCondition ref="BT2:BT50"/>
  </sortState>
  <tableColumns count="11">
    <tableColumn id="1" xr3:uid="{66C92631-E269-44EF-8176-33725F55C65E}" name="17" dataDxfId="173"/>
    <tableColumn id="2" xr3:uid="{99E7B1D1-D9AB-4D4D-A5E2-220889708891}" name="22" dataDxfId="172"/>
    <tableColumn id="3" xr3:uid="{EA126CAE-30BB-471B-9340-A59BDFAC31A2}" name="27" dataDxfId="171"/>
    <tableColumn id="4" xr3:uid="{0663928C-6A92-42B1-98FD-E3883FF57D41}" name="32" dataDxfId="170"/>
    <tableColumn id="5" xr3:uid="{3E2F50F5-45A2-47B8-8533-9EE9522564E3}" name="37" dataDxfId="169"/>
    <tableColumn id="6" xr3:uid="{5FF3BB63-727D-4FF0-B795-1B2C4C8C2E97}" name="42" dataDxfId="168"/>
    <tableColumn id="7" xr3:uid="{1A643E43-DA03-4217-8740-58D07DA6BD6D}" name="47" dataDxfId="167"/>
    <tableColumn id="8" xr3:uid="{66B2FD02-BDCF-4BCE-AADB-58D9511F5043}" name="52" dataDxfId="166"/>
    <tableColumn id="9" xr3:uid="{9CEB00A7-4E3F-4E97-AF92-03AA842E5834}" name="57" dataDxfId="165"/>
    <tableColumn id="10" xr3:uid="{732193C1-7C23-49D8-9F64-69D8CBDE0EE2}" name="62" dataDxfId="164"/>
    <tableColumn id="11" xr3:uid="{07283293-BF70-4369-A206-266607B7F992}" name="Points" dataDxfId="16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CAF41C4-1F47-490F-8169-6B97570926E4}" name="SDC_M" displayName="SDC_M" ref="BV2:CF104" totalsRowShown="0" headerRowDxfId="162" dataDxfId="160" headerRowBorderDxfId="161" tableBorderDxfId="159">
  <autoFilter ref="BV2:CF104" xr:uid="{7CAF41C4-1F47-490F-8169-6B97570926E4}"/>
  <sortState xmlns:xlrd2="http://schemas.microsoft.com/office/spreadsheetml/2017/richdata2" ref="BV3:CF104">
    <sortCondition ref="CF2:CF104"/>
  </sortState>
  <tableColumns count="11">
    <tableColumn id="1" xr3:uid="{89E56B80-A300-40AD-ABB8-ABC975E6408D}" name="17" dataDxfId="158"/>
    <tableColumn id="2" xr3:uid="{B318BAB7-ED2A-4889-990D-5FBB3588AA12}" name="22" dataDxfId="157"/>
    <tableColumn id="3" xr3:uid="{32525386-71AB-4E6B-80AA-08B070ACF0BA}" name="27" dataDxfId="156"/>
    <tableColumn id="4" xr3:uid="{C5F9B2AB-C385-4058-9FB4-FFCDCE93D0CF}" name="32" dataDxfId="155"/>
    <tableColumn id="5" xr3:uid="{64B90DFF-9138-4D18-BFCA-12DFA1B902A4}" name="37" dataDxfId="154"/>
    <tableColumn id="6" xr3:uid="{24E5EEE8-7E5D-49C0-93FF-867669775987}" name="42" dataDxfId="153"/>
    <tableColumn id="7" xr3:uid="{F9CF72E8-4715-4240-AF42-E6C6CD0B3A86}" name="47" dataDxfId="152"/>
    <tableColumn id="8" xr3:uid="{8E6D90FB-11BF-4EEC-8F9B-CB479BD9AFE6}" name="52" dataDxfId="151"/>
    <tableColumn id="9" xr3:uid="{4A6D34E8-540F-4CF5-A543-68F3EBED3626}" name="57" dataDxfId="150"/>
    <tableColumn id="10" xr3:uid="{ECA56E66-CD66-4343-8D3D-969DBAB73222}" name="62" dataDxfId="149"/>
    <tableColumn id="11" xr3:uid="{E8CAA110-6FFC-45BD-A212-41E22B7F3366}" name="Points" dataDxfId="14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3D96E24-E022-4603-BE52-B3107757C95D}" name="SDC_F" displayName="SDC_F" ref="CH2:CR104" totalsRowShown="0" headerRowDxfId="147" dataDxfId="145" headerRowBorderDxfId="146" tableBorderDxfId="144">
  <autoFilter ref="CH2:CR104" xr:uid="{73D96E24-E022-4603-BE52-B3107757C95D}"/>
  <sortState xmlns:xlrd2="http://schemas.microsoft.com/office/spreadsheetml/2017/richdata2" ref="CH3:CR104">
    <sortCondition ref="CR2:CR104"/>
  </sortState>
  <tableColumns count="11">
    <tableColumn id="1" xr3:uid="{BD59F791-5F1D-4823-8E8B-C3E493871253}" name="17" dataDxfId="143"/>
    <tableColumn id="2" xr3:uid="{138B99EA-D683-4BB6-8332-517122B546AD}" name="22" dataDxfId="142"/>
    <tableColumn id="3" xr3:uid="{B2E7EB66-E41F-4526-8F9D-AD2A1D274A7C}" name="27" dataDxfId="141"/>
    <tableColumn id="4" xr3:uid="{D5E6178A-D0F0-4EA3-9204-75219D154972}" name="32" dataDxfId="140"/>
    <tableColumn id="5" xr3:uid="{F0EC3E3D-CCAD-49EA-AEFE-6E7F54FCBA62}" name="37" dataDxfId="139"/>
    <tableColumn id="6" xr3:uid="{28033A5B-6183-4B48-B3C8-93B58EE0F19A}" name="42" dataDxfId="138"/>
    <tableColumn id="7" xr3:uid="{60F6795D-4553-4574-8344-93AC2C6513F9}" name="47" dataDxfId="137"/>
    <tableColumn id="8" xr3:uid="{1FF4FA96-EFD7-44DD-A210-8199BA193D15}" name="52" dataDxfId="136"/>
    <tableColumn id="9" xr3:uid="{AEE2AEEE-B98A-4484-9969-9FA1533C9624}" name="57" dataDxfId="135"/>
    <tableColumn id="10" xr3:uid="{466B9E8A-FBBC-4F57-BCB5-83C26AE4E22A}" name="62" dataDxfId="134"/>
    <tableColumn id="11" xr3:uid="{5E23862F-84A9-4BAB-B69C-9AAB5F1CAB83}" name="Points" dataDxfId="13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A856F2F-C56C-4282-A51E-4AD9E8172960}" name="PLK_M" displayName="PLK_M" ref="CT2:DD104" totalsRowShown="0" headerRowDxfId="132" dataDxfId="130" headerRowBorderDxfId="131" tableBorderDxfId="129">
  <autoFilter ref="CT2:DD104" xr:uid="{2A856F2F-C56C-4282-A51E-4AD9E8172960}"/>
  <sortState xmlns:xlrd2="http://schemas.microsoft.com/office/spreadsheetml/2017/richdata2" ref="CT3:DD104">
    <sortCondition ref="DD2:DD104"/>
  </sortState>
  <tableColumns count="11">
    <tableColumn id="1" xr3:uid="{1DDAA179-BBC8-4A82-A516-8312CDB2E84D}" name="17" dataDxfId="128"/>
    <tableColumn id="2" xr3:uid="{36AE52F4-3CE3-46CD-AEF2-B6F51029019E}" name="22" dataDxfId="127"/>
    <tableColumn id="3" xr3:uid="{6B8827C5-90FF-4494-B3DE-16F316419171}" name="27" dataDxfId="126"/>
    <tableColumn id="4" xr3:uid="{9F3FCA38-70B0-46B0-8BE0-B8050826A84B}" name="32" dataDxfId="125"/>
    <tableColumn id="5" xr3:uid="{366C097B-C423-42E3-87C0-AF83607332BE}" name="37" dataDxfId="124"/>
    <tableColumn id="6" xr3:uid="{BCB6A328-1D5A-44F6-8D03-DFDCF5401717}" name="42" dataDxfId="123"/>
    <tableColumn id="7" xr3:uid="{E3DB90D8-3E5E-4487-9CF5-7CA8F9D91FD8}" name="47" dataDxfId="122"/>
    <tableColumn id="8" xr3:uid="{1583DAC2-185A-4505-8B78-4687BB5FCFD5}" name="52" dataDxfId="121"/>
    <tableColumn id="9" xr3:uid="{85C54E64-D76F-42A3-965D-B730AD099CDB}" name="57" dataDxfId="120"/>
    <tableColumn id="10" xr3:uid="{CE494637-91DC-47BF-8332-612B79CCFC79}" name="62" dataDxfId="119"/>
    <tableColumn id="11" xr3:uid="{E11AC76D-D4AC-4392-A686-C6A4A1253B4C}" name="Points" dataDxfId="11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090279D-9C9F-4054-9BC4-520EAC9739F9}" name="PLK_F" displayName="PLK_F" ref="DF2:DP104" totalsRowShown="0" headerRowDxfId="117" dataDxfId="115" headerRowBorderDxfId="116" tableBorderDxfId="114">
  <autoFilter ref="DF2:DP104" xr:uid="{E090279D-9C9F-4054-9BC4-520EAC9739F9}"/>
  <sortState xmlns:xlrd2="http://schemas.microsoft.com/office/spreadsheetml/2017/richdata2" ref="DF3:DP104">
    <sortCondition ref="DP2:DP104"/>
  </sortState>
  <tableColumns count="11">
    <tableColumn id="1" xr3:uid="{75AFAA3B-A423-460F-92E7-21F86707E1E2}" name="17" dataDxfId="113"/>
    <tableColumn id="2" xr3:uid="{8FD3E4D8-F5C8-4DA5-BE98-F8315DE21B10}" name="22" dataDxfId="112"/>
    <tableColumn id="3" xr3:uid="{ED51CC62-6BB2-4C96-9A46-3E979DC411E1}" name="27" dataDxfId="111"/>
    <tableColumn id="4" xr3:uid="{DD3B4444-B4A9-4F39-9DBC-48934DEB609E}" name="32" dataDxfId="110"/>
    <tableColumn id="5" xr3:uid="{7F905B54-CD22-4FCB-B44A-DB8DDC14CC1C}" name="37" dataDxfId="109"/>
    <tableColumn id="6" xr3:uid="{78055F96-40C6-4947-9858-E8387A7E0F46}" name="42" dataDxfId="108"/>
    <tableColumn id="7" xr3:uid="{02E4DA2B-4286-4957-BD37-410C484799E8}" name="47" dataDxfId="107"/>
    <tableColumn id="8" xr3:uid="{85BD3369-90DA-4795-929C-301C192A5ADF}" name="52" dataDxfId="106"/>
    <tableColumn id="9" xr3:uid="{2C00AA22-6F3E-4DD9-A650-EDB2978F559C}" name="57" dataDxfId="105"/>
    <tableColumn id="10" xr3:uid="{5FAE611A-2D67-469A-80E6-9585247179FC}" name="62" dataDxfId="104"/>
    <tableColumn id="11" xr3:uid="{3AFCC83E-1FFA-40A8-A9A8-B1E3DAE4132F}" name="Points" dataDxfId="10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2967B9D-8FB7-4BAE-8767-C11BC870873A}" name="Run_M" displayName="Run_M" ref="DR2:EB104" totalsRowShown="0" headerRowDxfId="102" dataDxfId="100" headerRowBorderDxfId="101" tableBorderDxfId="99">
  <autoFilter ref="DR2:EB104" xr:uid="{42967B9D-8FB7-4BAE-8767-C11BC870873A}"/>
  <sortState xmlns:xlrd2="http://schemas.microsoft.com/office/spreadsheetml/2017/richdata2" ref="DR3:EB104">
    <sortCondition ref="EB2:EB104"/>
  </sortState>
  <tableColumns count="11">
    <tableColumn id="1" xr3:uid="{CF4FFECF-5B54-45A6-9590-AEDA9D003034}" name="17" dataDxfId="98"/>
    <tableColumn id="2" xr3:uid="{35F32C55-C99D-4445-B17A-FBA50A3A22DF}" name="22" dataDxfId="97"/>
    <tableColumn id="3" xr3:uid="{A986962A-68F0-4E46-A7E9-03D70A0D1E97}" name="27" dataDxfId="96"/>
    <tableColumn id="4" xr3:uid="{152681F6-5F54-4147-BE7A-288604A03A41}" name="32" dataDxfId="95"/>
    <tableColumn id="5" xr3:uid="{70CEB772-1F41-47CA-AFAD-C25DAAFBBE93}" name="37" dataDxfId="94"/>
    <tableColumn id="6" xr3:uid="{8FBC8E7C-2FE0-424B-8579-BC9A877E33A5}" name="42" dataDxfId="93"/>
    <tableColumn id="7" xr3:uid="{2D99E048-2EC6-4635-BE5D-AB12786093C1}" name="47" dataDxfId="92"/>
    <tableColumn id="8" xr3:uid="{D6ED643F-8E9E-478F-B932-4F3C792022B4}" name="52" dataDxfId="91"/>
    <tableColumn id="9" xr3:uid="{715D4BD1-BC9F-49D7-A613-82A4A7FCFBCB}" name="57" dataDxfId="90"/>
    <tableColumn id="10" xr3:uid="{1AB48178-DD9D-43A7-AAB4-1CD5ACC630C8}" name="62" dataDxfId="89"/>
    <tableColumn id="11" xr3:uid="{79AA1196-098A-444E-B8BE-53E480D44825}" name="Points" dataDxfId="8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338277C-4516-4A90-BB1E-A8E665755CA7}" name="Run_F" displayName="Run_F" ref="ED2:EN104" totalsRowShown="0" headerRowDxfId="87" dataDxfId="85" headerRowBorderDxfId="86" tableBorderDxfId="84">
  <autoFilter ref="ED2:EN104" xr:uid="{B338277C-4516-4A90-BB1E-A8E665755CA7}"/>
  <sortState xmlns:xlrd2="http://schemas.microsoft.com/office/spreadsheetml/2017/richdata2" ref="ED3:EN104">
    <sortCondition ref="EN2:EN104"/>
  </sortState>
  <tableColumns count="11">
    <tableColumn id="1" xr3:uid="{1339EFA1-D558-4F90-823F-DFE4E2926915}" name="17" dataDxfId="83"/>
    <tableColumn id="2" xr3:uid="{47BD6E83-242E-4328-B07B-19F0BB76FB3C}" name="22" dataDxfId="82"/>
    <tableColumn id="3" xr3:uid="{9A3BC30F-87D5-4CEA-BD09-C68FFA4A267D}" name="27" dataDxfId="81"/>
    <tableColumn id="4" xr3:uid="{442C4A95-23A1-4A26-A3FA-582B352356B9}" name="32" dataDxfId="80"/>
    <tableColumn id="5" xr3:uid="{B470263A-2B5C-4801-A0A7-5624E8AA0456}" name="37" dataDxfId="79"/>
    <tableColumn id="6" xr3:uid="{8ECE0600-91B8-4CF5-976F-0F3E7FDA286F}" name="42" dataDxfId="78"/>
    <tableColumn id="7" xr3:uid="{54618D92-4980-4D1D-9BF2-47580B51C3A3}" name="47" dataDxfId="77"/>
    <tableColumn id="8" xr3:uid="{1BF33731-21ED-47A5-8669-9642C27CB71C}" name="52" dataDxfId="76"/>
    <tableColumn id="9" xr3:uid="{5F37C57A-9032-4856-8B6D-0A2A75B8A07C}" name="57" dataDxfId="75"/>
    <tableColumn id="10" xr3:uid="{29810A88-3A1C-4D86-A4D5-E8A9EB73A662}" name="62" dataDxfId="74"/>
    <tableColumn id="11" xr3:uid="{62BEF8D5-C63B-45EB-A40E-0359D9D35B1B}" name="Points" dataDxfId="7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3E28E0-6ECC-4F69-BC99-D007F119E11D}" name="WALK_M" displayName="WALK_M" ref="EP2:EZ4" totalsRowShown="0" headerRowDxfId="72" dataDxfId="71" tableBorderDxfId="70">
  <autoFilter ref="EP2:EZ4" xr:uid="{B33E28E0-6ECC-4F69-BC99-D007F119E11D}"/>
  <sortState xmlns:xlrd2="http://schemas.microsoft.com/office/spreadsheetml/2017/richdata2" ref="EP3:EZ4">
    <sortCondition ref="EZ2:EZ4"/>
  </sortState>
  <tableColumns count="11">
    <tableColumn id="2" xr3:uid="{D5E7680C-D787-4783-97BD-04BD3B4C2FE3}" name="17" dataDxfId="69"/>
    <tableColumn id="3" xr3:uid="{89BAA0F7-0430-4A59-9767-555A7312492E}" name="22" dataDxfId="68"/>
    <tableColumn id="4" xr3:uid="{5AE1E576-0136-4A41-85C5-05C0350D635C}" name="27" dataDxfId="67"/>
    <tableColumn id="5" xr3:uid="{7485B7C8-FC13-4865-BA4F-C78792148397}" name="32" dataDxfId="66"/>
    <tableColumn id="6" xr3:uid="{A4F2041E-EA78-45C7-ADCC-6CC408B7491A}" name="37" dataDxfId="65"/>
    <tableColumn id="7" xr3:uid="{C3DB224C-762A-44DD-9771-B92CE7790FAD}" name="42" dataDxfId="64"/>
    <tableColumn id="8" xr3:uid="{40B7D1A9-FCC4-4FD6-BE90-33FF05863B2B}" name="47" dataDxfId="63"/>
    <tableColumn id="9" xr3:uid="{D0C4BCD2-D4A7-46B4-BC29-B723F1C381AD}" name="52" dataDxfId="62"/>
    <tableColumn id="10" xr3:uid="{64B838E9-A4E5-40FC-9B11-12764DB295A3}" name="57" dataDxfId="61"/>
    <tableColumn id="11" xr3:uid="{BF0F9333-0195-46D7-85E0-FCC30AAEA35C}" name="62" dataDxfId="60"/>
    <tableColumn id="12" xr3:uid="{12EC11E8-12AE-406A-82A9-4049FCACBBF7}" name="Points" dataDxfId="5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A9D4C3F-325C-431C-A323-38828169743F}" name="BIKE_M" displayName="BIKE_M" ref="EP7:EZ9" totalsRowShown="0" headerRowDxfId="58" dataDxfId="56" headerRowBorderDxfId="57" tableBorderDxfId="55" totalsRowBorderDxfId="54">
  <autoFilter ref="EP7:EZ9" xr:uid="{0A9D4C3F-325C-431C-A323-38828169743F}"/>
  <sortState xmlns:xlrd2="http://schemas.microsoft.com/office/spreadsheetml/2017/richdata2" ref="EP8:EZ9">
    <sortCondition ref="EZ7:EZ9"/>
  </sortState>
  <tableColumns count="11">
    <tableColumn id="2" xr3:uid="{3BB25F7C-6BDA-4C8E-9CE9-8EB7BE10E41E}" name="17" dataDxfId="53"/>
    <tableColumn id="3" xr3:uid="{7F0DACB2-E00E-46EC-9D11-F987460AE817}" name="22" dataDxfId="52"/>
    <tableColumn id="4" xr3:uid="{BC2437E0-EF59-4C8C-A7CE-C6E92F4EB216}" name="27" dataDxfId="51"/>
    <tableColumn id="5" xr3:uid="{2FF61FD3-95FC-496D-9515-49A987FCAC13}" name="32" dataDxfId="50"/>
    <tableColumn id="6" xr3:uid="{3F55A4A3-D4B8-4CE2-B528-AEC6833156A4}" name="37" dataDxfId="49"/>
    <tableColumn id="7" xr3:uid="{7DEBD349-27DF-4DD9-B7E8-E444C6974B60}" name="42" dataDxfId="48"/>
    <tableColumn id="8" xr3:uid="{E61939A2-8744-4B60-8D6B-5613FACF58D2}" name="47" dataDxfId="47"/>
    <tableColumn id="9" xr3:uid="{3CEEDE31-3BEA-4C72-B46C-17B8FBBAB244}" name="52" dataDxfId="46"/>
    <tableColumn id="10" xr3:uid="{62C4C0F6-1937-475E-A5DE-C55BE68802A1}" name="57" dataDxfId="45"/>
    <tableColumn id="11" xr3:uid="{67E85336-8075-4207-9F54-7B3C8C6F07BF}" name="62" dataDxfId="44"/>
    <tableColumn id="12" xr3:uid="{E1D8F7D4-D5D6-40D8-AADF-0BE4A4850116}" name="Points" dataDxfId="4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7C9D201-26D6-4963-8D01-8FD23A002517}" name="SWIM_M" displayName="SWIM_M" ref="EP12:EZ14" totalsRowShown="0" headerRowDxfId="42" dataDxfId="40" headerRowBorderDxfId="41" tableBorderDxfId="39" totalsRowBorderDxfId="38">
  <autoFilter ref="EP12:EZ14" xr:uid="{77C9D201-26D6-4963-8D01-8FD23A002517}"/>
  <sortState xmlns:xlrd2="http://schemas.microsoft.com/office/spreadsheetml/2017/richdata2" ref="EP13:EZ14">
    <sortCondition ref="EZ12:EZ14"/>
  </sortState>
  <tableColumns count="11">
    <tableColumn id="2" xr3:uid="{92B347AA-5391-4248-B02C-05CA60C32617}" name="17" dataDxfId="37"/>
    <tableColumn id="3" xr3:uid="{A0F408A8-7F5B-4E2B-BDFF-D2BF34E40021}" name="22" dataDxfId="36"/>
    <tableColumn id="4" xr3:uid="{07BA99D3-F600-4AA2-8CA9-1E80533F074B}" name="27" dataDxfId="35"/>
    <tableColumn id="5" xr3:uid="{3F8A5DF9-0C89-4CFC-976D-7F95DD6F5086}" name="32" dataDxfId="34"/>
    <tableColumn id="6" xr3:uid="{0620EA64-5543-4126-BDCE-FC2024639366}" name="37" dataDxfId="33"/>
    <tableColumn id="7" xr3:uid="{06145320-DE6F-4D5E-B8DE-2D299A9CB212}" name="42" dataDxfId="32"/>
    <tableColumn id="8" xr3:uid="{FFEDC79C-C8A3-4D7F-8305-4F4386C75498}" name="47" dataDxfId="31"/>
    <tableColumn id="9" xr3:uid="{320BDF53-0F1A-4207-9A67-7DA148E79EF4}" name="52" dataDxfId="30"/>
    <tableColumn id="10" xr3:uid="{1D519DD5-D3AB-4EB5-B4E2-F6F41525406C}" name="57" dataDxfId="29"/>
    <tableColumn id="11" xr3:uid="{F723CFB3-C1B6-47BF-A3F3-38CA3A339ECE}" name="62" dataDxfId="28"/>
    <tableColumn id="12" xr3:uid="{899B21B7-1386-42E5-8000-7B372957E9F5}" name="Points" dataDxfId="2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B88F4F3-DB01-4062-A36B-1D1D188660AD}" name="ROW_M" displayName="ROW_M" ref="EP17:EZ19" totalsRowShown="0" headerRowDxfId="26" dataDxfId="24" headerRowBorderDxfId="25" tableBorderDxfId="23" totalsRowBorderDxfId="22">
  <autoFilter ref="EP17:EZ19" xr:uid="{BB88F4F3-DB01-4062-A36B-1D1D188660AD}"/>
  <sortState xmlns:xlrd2="http://schemas.microsoft.com/office/spreadsheetml/2017/richdata2" ref="EP18:EZ19">
    <sortCondition ref="EZ17:EZ19"/>
  </sortState>
  <tableColumns count="11">
    <tableColumn id="2" xr3:uid="{992009E6-3787-4080-AF3B-95C27DFE0742}" name="17" dataDxfId="21"/>
    <tableColumn id="3" xr3:uid="{829487CF-30A2-48EE-A5C5-562F503E101A}" name="22" dataDxfId="20"/>
    <tableColumn id="4" xr3:uid="{7B13265A-10DB-4E1C-AF61-055396F62D7D}" name="27" dataDxfId="19"/>
    <tableColumn id="5" xr3:uid="{A30F88A5-25DD-4926-B39D-8143B52D8B54}" name="32" dataDxfId="18"/>
    <tableColumn id="6" xr3:uid="{ED9E3128-2EC5-449A-906A-8EF161D85997}" name="37" dataDxfId="17"/>
    <tableColumn id="7" xr3:uid="{6E208BCB-3BF8-4D76-B595-D73DD107F5D1}" name="42" dataDxfId="16"/>
    <tableColumn id="8" xr3:uid="{C4CAFCCF-BDA2-4CBB-977E-ED698BFF9647}" name="47" dataDxfId="15"/>
    <tableColumn id="9" xr3:uid="{E070C0C3-4F84-49FB-B472-966BC2F37EC1}" name="52" dataDxfId="14"/>
    <tableColumn id="10" xr3:uid="{B345EE21-23BF-46B0-B18D-181E36E43A46}" name="57" dataDxfId="13"/>
    <tableColumn id="11" xr3:uid="{7938B06A-F9C7-4032-969D-780F4262304B}" name="62" dataDxfId="12"/>
    <tableColumn id="12" xr3:uid="{ADF81BF1-641E-469F-92E9-BB58FF025A12}" name="Points" dataDxfId="1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09C406C-5264-49CA-91E3-E64129248DAE}" name="WALK_F" displayName="WALK_F" ref="FB2:FL4" totalsRowShown="0" headerRowDxfId="10">
  <autoFilter ref="FB2:FL4" xr:uid="{509C406C-5264-49CA-91E3-E64129248DAE}"/>
  <sortState xmlns:xlrd2="http://schemas.microsoft.com/office/spreadsheetml/2017/richdata2" ref="FB3:FL4">
    <sortCondition ref="FL2:FL4"/>
  </sortState>
  <tableColumns count="11">
    <tableColumn id="2" xr3:uid="{01455692-5DC1-413E-BB00-0B517645A375}" name="17"/>
    <tableColumn id="3" xr3:uid="{29DFB046-0584-470E-9D1D-A9799324C943}" name="22"/>
    <tableColumn id="4" xr3:uid="{BD7DBAFA-1F8E-4CC7-B34A-37423D94DB90}" name="27"/>
    <tableColumn id="5" xr3:uid="{4A5B6DAC-2BE8-456E-B5CE-04ED7187EB5B}" name="32"/>
    <tableColumn id="6" xr3:uid="{D4ACBA1E-98B8-4638-876D-752A0F77140D}" name="37"/>
    <tableColumn id="7" xr3:uid="{073319B2-246B-40F1-B4B7-C54C1298B61B}" name="42"/>
    <tableColumn id="8" xr3:uid="{F4886C4F-9F6D-4FCE-A828-B50357691C2F}" name="47"/>
    <tableColumn id="9" xr3:uid="{335766AD-7287-436F-A381-7A0B7A63481F}" name="52"/>
    <tableColumn id="10" xr3:uid="{35F81ADB-B0D5-4F40-9DEE-13AC4D672853}" name="57"/>
    <tableColumn id="11" xr3:uid="{3D436CC5-5C95-42CE-8D65-FDE9DAE845D3}" name="62"/>
    <tableColumn id="12" xr3:uid="{91DFEAD0-2772-40A9-9B94-215166876FB8}" name="Point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28635DB-1804-444A-B457-CDF03717636B}" name="SWIM_F" displayName="SWIM_F" ref="FB12:FL14" totalsRowShown="0" headerRowDxfId="9" headerRowBorderDxfId="8" tableBorderDxfId="7">
  <autoFilter ref="FB12:FL14" xr:uid="{C28635DB-1804-444A-B457-CDF03717636B}"/>
  <sortState xmlns:xlrd2="http://schemas.microsoft.com/office/spreadsheetml/2017/richdata2" ref="FB13:FL14">
    <sortCondition ref="FL12:FL14"/>
  </sortState>
  <tableColumns count="11">
    <tableColumn id="2" xr3:uid="{BEDD7F70-57B9-4AB2-8B0F-FC135C8DFDE2}" name="17"/>
    <tableColumn id="3" xr3:uid="{5538032C-0F54-4E93-900A-CCC8883DFE2E}" name="22"/>
    <tableColumn id="4" xr3:uid="{C9882354-2988-495D-87E2-FB33652180E7}" name="27"/>
    <tableColumn id="5" xr3:uid="{08637B90-6BE1-4151-8E82-E32EFA115348}" name="32"/>
    <tableColumn id="6" xr3:uid="{34C73600-8885-4247-92C2-F49E9B0A59F6}" name="37"/>
    <tableColumn id="7" xr3:uid="{9753E88A-BFD8-47A0-B850-67E45B844F47}" name="42"/>
    <tableColumn id="8" xr3:uid="{EFF28618-A4CF-4623-97CA-E0078A5560C4}" name="47"/>
    <tableColumn id="9" xr3:uid="{1D1D5B07-86A2-4E4E-BC83-EAA73D2FE40D}" name="52"/>
    <tableColumn id="10" xr3:uid="{C3957737-9AAA-4ACF-AA3E-035FB7E72860}" name="57"/>
    <tableColumn id="11" xr3:uid="{AFB35ED5-26A2-4F12-B8B4-A4FCA34707D3}" name="62"/>
    <tableColumn id="12" xr3:uid="{49860C60-7536-43E1-BEA3-2EE19670A53D}" name="Point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4A348D4-1A70-482C-A8E6-6783799A1AFF}" name="ROW_F" displayName="ROW_F" ref="FB17:FL19" totalsRowShown="0" headerRowDxfId="6" headerRowBorderDxfId="5" tableBorderDxfId="4">
  <autoFilter ref="FB17:FL19" xr:uid="{D4A348D4-1A70-482C-A8E6-6783799A1AFF}"/>
  <sortState xmlns:xlrd2="http://schemas.microsoft.com/office/spreadsheetml/2017/richdata2" ref="FB18:FL19">
    <sortCondition ref="FL17:FL19"/>
  </sortState>
  <tableColumns count="11">
    <tableColumn id="2" xr3:uid="{BB5724A4-A0F4-4043-A5EE-E7406A0709D8}" name="17"/>
    <tableColumn id="3" xr3:uid="{D061DB45-C4DE-4165-9CA4-86F672D28971}" name="22"/>
    <tableColumn id="4" xr3:uid="{34C6EEBE-62C2-459C-A367-A65FF1EE11DC}" name="27"/>
    <tableColumn id="5" xr3:uid="{BB9AFC2F-03E3-47B7-9FFE-19D477B7D74A}" name="32"/>
    <tableColumn id="6" xr3:uid="{E66A28B6-0353-4CCC-8802-ACE18CA04EF1}" name="37"/>
    <tableColumn id="7" xr3:uid="{C89FB578-CF37-4617-A7F6-482DDE3B65EF}" name="42"/>
    <tableColumn id="8" xr3:uid="{874DEFB8-05AA-437C-BB6F-569E673BAD6D}" name="47"/>
    <tableColumn id="9" xr3:uid="{1296FEDD-049C-42BE-A19C-C0F0E522643A}" name="52"/>
    <tableColumn id="10" xr3:uid="{74609468-19CA-4130-B772-E5D6A7C4A847}" name="57"/>
    <tableColumn id="11" xr3:uid="{907FA34D-2B27-40D6-AC8E-FA7289DD631C}" name="62"/>
    <tableColumn id="12" xr3:uid="{493AB62B-4571-4D97-99FC-27EFCFCFB33A}" name="Point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B66C003-C837-4B9F-9689-D816D581026C}" name="BIKE_F" displayName="BIKE_F" ref="FB7:FL9" totalsRowShown="0" headerRowDxfId="3" headerRowBorderDxfId="2" tableBorderDxfId="1">
  <autoFilter ref="FB7:FL9" xr:uid="{3B66C003-C837-4B9F-9689-D816D581026C}"/>
  <sortState xmlns:xlrd2="http://schemas.microsoft.com/office/spreadsheetml/2017/richdata2" ref="FB8:FL9">
    <sortCondition ref="FL7:FL9"/>
  </sortState>
  <tableColumns count="11">
    <tableColumn id="2" xr3:uid="{60E74451-BA95-4668-A453-F61D81D43C49}" name="17"/>
    <tableColumn id="3" xr3:uid="{896A7B2C-73CF-4DC6-9240-C222DA6CE6BA}" name="22"/>
    <tableColumn id="4" xr3:uid="{684F2DA7-9EA1-4416-A631-4B0A71E6EA86}" name="27"/>
    <tableColumn id="5" xr3:uid="{AC53C0D4-F421-4820-83BA-18A1DD1D4A1A}" name="32"/>
    <tableColumn id="6" xr3:uid="{4DD2118C-2DA3-40D4-9D0C-46E9F040477D}" name="37"/>
    <tableColumn id="7" xr3:uid="{A6D59FB6-0B14-41BD-9DAB-0971C5F67510}" name="42"/>
    <tableColumn id="8" xr3:uid="{BED19DD0-1203-4EE3-83FA-DC3380D0C6FF}" name="47"/>
    <tableColumn id="9" xr3:uid="{B3438BED-731F-4967-8DD4-5AE38BB02456}" name="52"/>
    <tableColumn id="10" xr3:uid="{DF15899F-DA9E-4DA9-9753-AB8D5064A92D}" name="57"/>
    <tableColumn id="11" xr3:uid="{17A008A7-4366-4827-B2CE-AA2E411027BE}" name="62"/>
    <tableColumn id="12" xr3:uid="{DB06803E-8CA2-46CE-8830-5443EA9F72D6}" name="Poi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e.l.payne.mil@mail.mi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CB2-0665-4DF0-9CD1-B7B955507834}">
  <dimension ref="B1:W42"/>
  <sheetViews>
    <sheetView tabSelected="1" workbookViewId="0">
      <selection activeCell="B5" sqref="B5:W5"/>
    </sheetView>
  </sheetViews>
  <sheetFormatPr defaultColWidth="8.85546875" defaultRowHeight="15" x14ac:dyDescent="0.25"/>
  <cols>
    <col min="1" max="1" width="3.28515625" style="1" customWidth="1"/>
    <col min="2" max="16384" width="8.85546875" style="1"/>
  </cols>
  <sheetData>
    <row r="1" spans="2:23" ht="15.75" thickBot="1" x14ac:dyDescent="0.3"/>
    <row r="2" spans="2:23" ht="17.649999999999999" customHeight="1" x14ac:dyDescent="0.25">
      <c r="B2" s="70" t="s">
        <v>0</v>
      </c>
      <c r="C2" s="71"/>
      <c r="D2" s="71"/>
      <c r="E2" s="71"/>
      <c r="F2" s="71"/>
      <c r="G2" s="71"/>
      <c r="H2" s="71"/>
      <c r="I2" s="71"/>
      <c r="J2" s="71"/>
      <c r="K2" s="71"/>
      <c r="L2" s="71"/>
      <c r="M2" s="71"/>
      <c r="N2" s="71"/>
      <c r="O2" s="71"/>
      <c r="P2" s="71"/>
      <c r="Q2" s="71"/>
      <c r="R2" s="71"/>
      <c r="S2" s="71"/>
      <c r="T2" s="71"/>
      <c r="U2" s="71"/>
      <c r="V2" s="71"/>
      <c r="W2" s="72"/>
    </row>
    <row r="3" spans="2:23" ht="17.649999999999999" customHeight="1" x14ac:dyDescent="0.25">
      <c r="B3" s="73" t="s">
        <v>143</v>
      </c>
      <c r="C3" s="74"/>
      <c r="D3" s="74"/>
      <c r="E3" s="74"/>
      <c r="F3" s="74"/>
      <c r="G3" s="74"/>
      <c r="H3" s="74"/>
      <c r="I3" s="74"/>
      <c r="J3" s="74"/>
      <c r="K3" s="74"/>
      <c r="L3" s="74"/>
      <c r="M3" s="74"/>
      <c r="N3" s="74"/>
      <c r="O3" s="74"/>
      <c r="P3" s="74"/>
      <c r="Q3" s="74"/>
      <c r="R3" s="74"/>
      <c r="S3" s="74"/>
      <c r="T3" s="74"/>
      <c r="U3" s="74"/>
      <c r="V3" s="74"/>
      <c r="W3" s="75"/>
    </row>
    <row r="4" spans="2:23" ht="17.649999999999999" customHeight="1" x14ac:dyDescent="0.25">
      <c r="B4" s="76" t="s">
        <v>194</v>
      </c>
      <c r="C4" s="77"/>
      <c r="D4" s="77"/>
      <c r="E4" s="77"/>
      <c r="F4" s="77"/>
      <c r="G4" s="77"/>
      <c r="H4" s="77"/>
      <c r="I4" s="77"/>
      <c r="J4" s="77"/>
      <c r="K4" s="77"/>
      <c r="L4" s="77"/>
      <c r="M4" s="77"/>
      <c r="N4" s="77"/>
      <c r="O4" s="77"/>
      <c r="P4" s="77"/>
      <c r="Q4" s="77"/>
      <c r="R4" s="77"/>
      <c r="S4" s="77"/>
      <c r="T4" s="77"/>
      <c r="U4" s="77"/>
      <c r="V4" s="77"/>
      <c r="W4" s="78"/>
    </row>
    <row r="5" spans="2:23" ht="17.649999999999999" customHeight="1" x14ac:dyDescent="0.25">
      <c r="B5" s="76"/>
      <c r="C5" s="77"/>
      <c r="D5" s="77"/>
      <c r="E5" s="77"/>
      <c r="F5" s="77"/>
      <c r="G5" s="77"/>
      <c r="H5" s="77"/>
      <c r="I5" s="77"/>
      <c r="J5" s="77"/>
      <c r="K5" s="77"/>
      <c r="L5" s="77"/>
      <c r="M5" s="77"/>
      <c r="N5" s="77"/>
      <c r="O5" s="77"/>
      <c r="P5" s="77"/>
      <c r="Q5" s="77"/>
      <c r="R5" s="77"/>
      <c r="S5" s="77"/>
      <c r="T5" s="77"/>
      <c r="U5" s="77"/>
      <c r="V5" s="77"/>
      <c r="W5" s="78"/>
    </row>
    <row r="6" spans="2:23" ht="17.649999999999999" customHeight="1" x14ac:dyDescent="0.25">
      <c r="B6" s="76" t="s">
        <v>2</v>
      </c>
      <c r="C6" s="77"/>
      <c r="D6" s="77"/>
      <c r="E6" s="77"/>
      <c r="F6" s="77"/>
      <c r="G6" s="77"/>
      <c r="H6" s="77"/>
      <c r="I6" s="77"/>
      <c r="J6" s="77"/>
      <c r="K6" s="77"/>
      <c r="L6" s="77"/>
      <c r="M6" s="77"/>
      <c r="N6" s="77"/>
      <c r="O6" s="77"/>
      <c r="P6" s="77"/>
      <c r="Q6" s="77"/>
      <c r="R6" s="77"/>
      <c r="S6" s="77"/>
      <c r="T6" s="77"/>
      <c r="U6" s="77"/>
      <c r="V6" s="77"/>
      <c r="W6" s="78"/>
    </row>
    <row r="7" spans="2:23" ht="17.649999999999999" customHeight="1" x14ac:dyDescent="0.25">
      <c r="B7" s="61" t="s">
        <v>144</v>
      </c>
      <c r="C7" s="62"/>
      <c r="D7" s="62"/>
      <c r="E7" s="62"/>
      <c r="F7" s="62"/>
      <c r="G7" s="62"/>
      <c r="H7" s="62"/>
      <c r="I7" s="62"/>
      <c r="J7" s="62"/>
      <c r="K7" s="62"/>
      <c r="L7" s="62"/>
      <c r="M7" s="62"/>
      <c r="N7" s="62"/>
      <c r="O7" s="62"/>
      <c r="P7" s="62"/>
      <c r="Q7" s="62"/>
      <c r="R7" s="62"/>
      <c r="S7" s="62"/>
      <c r="T7" s="62"/>
      <c r="U7" s="62"/>
      <c r="V7" s="62"/>
      <c r="W7" s="63"/>
    </row>
    <row r="8" spans="2:23" ht="17.649999999999999" customHeight="1" x14ac:dyDescent="0.25">
      <c r="B8" s="24"/>
      <c r="C8" s="25"/>
      <c r="D8" s="25"/>
      <c r="E8" s="25"/>
      <c r="F8" s="25"/>
      <c r="G8" s="25"/>
      <c r="H8" s="25"/>
      <c r="I8" s="25"/>
      <c r="J8" s="25"/>
      <c r="K8" s="25"/>
      <c r="L8" s="25"/>
      <c r="M8" s="25"/>
      <c r="N8" s="25"/>
      <c r="O8" s="25"/>
      <c r="P8" s="25"/>
      <c r="Q8" s="25"/>
      <c r="R8" s="25"/>
      <c r="S8" s="25"/>
      <c r="T8" s="25"/>
      <c r="U8" s="25"/>
      <c r="V8" s="25"/>
      <c r="W8" s="26"/>
    </row>
    <row r="9" spans="2:23" ht="17.649999999999999" customHeight="1" x14ac:dyDescent="0.25">
      <c r="B9" s="61" t="s">
        <v>200</v>
      </c>
      <c r="C9" s="62"/>
      <c r="D9" s="62"/>
      <c r="E9" s="62"/>
      <c r="F9" s="62"/>
      <c r="G9" s="62"/>
      <c r="H9" s="62"/>
      <c r="I9" s="62"/>
      <c r="J9" s="62"/>
      <c r="K9" s="62"/>
      <c r="L9" s="62"/>
      <c r="M9" s="62"/>
      <c r="N9" s="62"/>
      <c r="O9" s="62"/>
      <c r="P9" s="62"/>
      <c r="Q9" s="62"/>
      <c r="R9" s="62"/>
      <c r="S9" s="62"/>
      <c r="T9" s="62"/>
      <c r="U9" s="62"/>
      <c r="V9" s="62"/>
      <c r="W9" s="63"/>
    </row>
    <row r="10" spans="2:23" ht="17.649999999999999" customHeight="1" thickBot="1" x14ac:dyDescent="0.3">
      <c r="B10" s="79"/>
      <c r="C10" s="80"/>
      <c r="D10" s="80"/>
      <c r="E10" s="80"/>
      <c r="F10" s="80"/>
      <c r="G10" s="80"/>
      <c r="H10" s="80"/>
      <c r="I10" s="80"/>
      <c r="J10" s="80"/>
      <c r="K10" s="80"/>
      <c r="L10" s="80"/>
      <c r="M10" s="80"/>
      <c r="N10" s="80"/>
      <c r="O10" s="80"/>
      <c r="P10" s="80"/>
      <c r="Q10" s="80"/>
      <c r="R10" s="80"/>
      <c r="S10" s="80"/>
      <c r="T10" s="80"/>
      <c r="U10" s="80"/>
      <c r="V10" s="80"/>
      <c r="W10" s="81"/>
    </row>
    <row r="11" spans="2:23" ht="17.649999999999999" customHeight="1" x14ac:dyDescent="0.25">
      <c r="B11" s="82" t="s">
        <v>1</v>
      </c>
      <c r="C11" s="83"/>
      <c r="D11" s="83"/>
      <c r="E11" s="83"/>
      <c r="F11" s="83"/>
      <c r="G11" s="83"/>
      <c r="H11" s="83"/>
      <c r="I11" s="83"/>
      <c r="J11" s="83"/>
      <c r="K11" s="83"/>
      <c r="L11" s="83"/>
      <c r="M11" s="83"/>
      <c r="N11" s="83"/>
      <c r="O11" s="83"/>
      <c r="P11" s="83"/>
      <c r="Q11" s="83"/>
      <c r="R11" s="83"/>
      <c r="S11" s="83"/>
      <c r="T11" s="83"/>
      <c r="U11" s="83"/>
      <c r="V11" s="83"/>
      <c r="W11" s="84"/>
    </row>
    <row r="12" spans="2:23" ht="17.649999999999999" customHeight="1" x14ac:dyDescent="0.25">
      <c r="B12" s="57" t="s">
        <v>191</v>
      </c>
      <c r="C12" s="58"/>
      <c r="D12" s="58"/>
      <c r="E12" s="58"/>
      <c r="F12" s="58"/>
      <c r="G12" s="58"/>
      <c r="H12" s="58"/>
      <c r="I12" s="58"/>
      <c r="J12" s="58"/>
      <c r="K12" s="58"/>
      <c r="L12" s="58"/>
      <c r="M12" s="58"/>
      <c r="N12" s="58"/>
      <c r="O12" s="58"/>
      <c r="P12" s="58"/>
      <c r="Q12" s="58"/>
      <c r="R12" s="58"/>
      <c r="S12" s="58"/>
      <c r="T12" s="58"/>
      <c r="U12" s="58"/>
      <c r="V12" s="58"/>
      <c r="W12" s="59"/>
    </row>
    <row r="13" spans="2:23" ht="17.649999999999999" customHeight="1" x14ac:dyDescent="0.25">
      <c r="B13" s="57"/>
      <c r="C13" s="58"/>
      <c r="D13" s="58"/>
      <c r="E13" s="58"/>
      <c r="F13" s="58"/>
      <c r="G13" s="58"/>
      <c r="H13" s="58"/>
      <c r="I13" s="58"/>
      <c r="J13" s="58"/>
      <c r="K13" s="58"/>
      <c r="L13" s="58"/>
      <c r="M13" s="58"/>
      <c r="N13" s="58"/>
      <c r="O13" s="58"/>
      <c r="P13" s="58"/>
      <c r="Q13" s="58"/>
      <c r="R13" s="58"/>
      <c r="S13" s="58"/>
      <c r="T13" s="58"/>
      <c r="U13" s="58"/>
      <c r="V13" s="58"/>
      <c r="W13" s="59"/>
    </row>
    <row r="14" spans="2:23" ht="17.649999999999999" customHeight="1" x14ac:dyDescent="0.25">
      <c r="B14" s="57" t="s">
        <v>145</v>
      </c>
      <c r="C14" s="58"/>
      <c r="D14" s="58"/>
      <c r="E14" s="58"/>
      <c r="F14" s="58"/>
      <c r="G14" s="58"/>
      <c r="H14" s="58"/>
      <c r="I14" s="58"/>
      <c r="J14" s="58"/>
      <c r="K14" s="58"/>
      <c r="L14" s="58"/>
      <c r="M14" s="58"/>
      <c r="N14" s="58"/>
      <c r="O14" s="58"/>
      <c r="P14" s="58"/>
      <c r="Q14" s="58"/>
      <c r="R14" s="58"/>
      <c r="S14" s="58"/>
      <c r="T14" s="58"/>
      <c r="U14" s="58"/>
      <c r="V14" s="58"/>
      <c r="W14" s="59"/>
    </row>
    <row r="15" spans="2:23" ht="17.649999999999999" customHeight="1" x14ac:dyDescent="0.25">
      <c r="B15" s="57"/>
      <c r="C15" s="58"/>
      <c r="D15" s="58"/>
      <c r="E15" s="58"/>
      <c r="F15" s="58"/>
      <c r="G15" s="58"/>
      <c r="H15" s="58"/>
      <c r="I15" s="58"/>
      <c r="J15" s="58"/>
      <c r="K15" s="58"/>
      <c r="L15" s="58"/>
      <c r="M15" s="58"/>
      <c r="N15" s="58"/>
      <c r="O15" s="58"/>
      <c r="P15" s="58"/>
      <c r="Q15" s="58"/>
      <c r="R15" s="58"/>
      <c r="S15" s="58"/>
      <c r="T15" s="58"/>
      <c r="U15" s="58"/>
      <c r="V15" s="58"/>
      <c r="W15" s="59"/>
    </row>
    <row r="16" spans="2:23" ht="17.649999999999999" customHeight="1" x14ac:dyDescent="0.25">
      <c r="B16" s="57" t="s">
        <v>146</v>
      </c>
      <c r="C16" s="58"/>
      <c r="D16" s="58"/>
      <c r="E16" s="58"/>
      <c r="F16" s="58"/>
      <c r="G16" s="58"/>
      <c r="H16" s="58"/>
      <c r="I16" s="58"/>
      <c r="J16" s="58"/>
      <c r="K16" s="58"/>
      <c r="L16" s="58"/>
      <c r="M16" s="58"/>
      <c r="N16" s="58"/>
      <c r="O16" s="58"/>
      <c r="P16" s="58"/>
      <c r="Q16" s="58"/>
      <c r="R16" s="58"/>
      <c r="S16" s="58"/>
      <c r="T16" s="58"/>
      <c r="U16" s="58"/>
      <c r="V16" s="58"/>
      <c r="W16" s="59"/>
    </row>
    <row r="17" spans="2:23" ht="17.649999999999999" customHeight="1" x14ac:dyDescent="0.25">
      <c r="B17" s="57"/>
      <c r="C17" s="58"/>
      <c r="D17" s="58"/>
      <c r="E17" s="58"/>
      <c r="F17" s="58"/>
      <c r="G17" s="58"/>
      <c r="H17" s="58"/>
      <c r="I17" s="58"/>
      <c r="J17" s="58"/>
      <c r="K17" s="58"/>
      <c r="L17" s="58"/>
      <c r="M17" s="58"/>
      <c r="N17" s="58"/>
      <c r="O17" s="58"/>
      <c r="P17" s="58"/>
      <c r="Q17" s="58"/>
      <c r="R17" s="58"/>
      <c r="S17" s="58"/>
      <c r="T17" s="58"/>
      <c r="U17" s="58"/>
      <c r="V17" s="58"/>
      <c r="W17" s="59"/>
    </row>
    <row r="18" spans="2:23" ht="17.649999999999999" customHeight="1" x14ac:dyDescent="0.25">
      <c r="B18" s="57" t="s">
        <v>147</v>
      </c>
      <c r="C18" s="58"/>
      <c r="D18" s="58"/>
      <c r="E18" s="58"/>
      <c r="F18" s="58"/>
      <c r="G18" s="58"/>
      <c r="H18" s="58"/>
      <c r="I18" s="58"/>
      <c r="J18" s="58"/>
      <c r="K18" s="58"/>
      <c r="L18" s="58"/>
      <c r="M18" s="58"/>
      <c r="N18" s="58"/>
      <c r="O18" s="58"/>
      <c r="P18" s="58"/>
      <c r="Q18" s="58"/>
      <c r="R18" s="58"/>
      <c r="S18" s="58"/>
      <c r="T18" s="58"/>
      <c r="U18" s="58"/>
      <c r="V18" s="58"/>
      <c r="W18" s="59"/>
    </row>
    <row r="19" spans="2:23" ht="17.649999999999999" customHeight="1" x14ac:dyDescent="0.25">
      <c r="B19" s="57"/>
      <c r="C19" s="58"/>
      <c r="D19" s="58"/>
      <c r="E19" s="58"/>
      <c r="F19" s="58"/>
      <c r="G19" s="58"/>
      <c r="H19" s="58"/>
      <c r="I19" s="58"/>
      <c r="J19" s="58"/>
      <c r="K19" s="58"/>
      <c r="L19" s="58"/>
      <c r="M19" s="58"/>
      <c r="N19" s="58"/>
      <c r="O19" s="58"/>
      <c r="P19" s="58"/>
      <c r="Q19" s="58"/>
      <c r="R19" s="58"/>
      <c r="S19" s="58"/>
      <c r="T19" s="58"/>
      <c r="U19" s="58"/>
      <c r="V19" s="58"/>
      <c r="W19" s="59"/>
    </row>
    <row r="20" spans="2:23" ht="17.649999999999999" customHeight="1" x14ac:dyDescent="0.25">
      <c r="B20" s="57" t="s">
        <v>148</v>
      </c>
      <c r="C20" s="58"/>
      <c r="D20" s="58"/>
      <c r="E20" s="58"/>
      <c r="F20" s="58"/>
      <c r="G20" s="58"/>
      <c r="H20" s="58"/>
      <c r="I20" s="58"/>
      <c r="J20" s="58"/>
      <c r="K20" s="58"/>
      <c r="L20" s="58"/>
      <c r="M20" s="58"/>
      <c r="N20" s="58"/>
      <c r="O20" s="58"/>
      <c r="P20" s="58"/>
      <c r="Q20" s="58"/>
      <c r="R20" s="58"/>
      <c r="S20" s="58"/>
      <c r="T20" s="58"/>
      <c r="U20" s="58"/>
      <c r="V20" s="58"/>
      <c r="W20" s="59"/>
    </row>
    <row r="21" spans="2:23" ht="17.649999999999999" customHeight="1" x14ac:dyDescent="0.25">
      <c r="B21" s="57"/>
      <c r="C21" s="58"/>
      <c r="D21" s="58"/>
      <c r="E21" s="58"/>
      <c r="F21" s="58"/>
      <c r="G21" s="58"/>
      <c r="H21" s="58"/>
      <c r="I21" s="58"/>
      <c r="J21" s="58"/>
      <c r="K21" s="58"/>
      <c r="L21" s="58"/>
      <c r="M21" s="58"/>
      <c r="N21" s="58"/>
      <c r="O21" s="58"/>
      <c r="P21" s="58"/>
      <c r="Q21" s="58"/>
      <c r="R21" s="58"/>
      <c r="S21" s="58"/>
      <c r="T21" s="58"/>
      <c r="U21" s="58"/>
      <c r="V21" s="58"/>
      <c r="W21" s="59"/>
    </row>
    <row r="22" spans="2:23" ht="17.649999999999999" customHeight="1" x14ac:dyDescent="0.25">
      <c r="B22" s="57" t="s">
        <v>187</v>
      </c>
      <c r="C22" s="58"/>
      <c r="D22" s="58"/>
      <c r="E22" s="58"/>
      <c r="F22" s="58"/>
      <c r="G22" s="58"/>
      <c r="H22" s="58"/>
      <c r="I22" s="58"/>
      <c r="J22" s="58"/>
      <c r="K22" s="58"/>
      <c r="L22" s="58"/>
      <c r="M22" s="58"/>
      <c r="N22" s="58"/>
      <c r="O22" s="58"/>
      <c r="P22" s="58"/>
      <c r="Q22" s="58"/>
      <c r="R22" s="58"/>
      <c r="S22" s="58"/>
      <c r="T22" s="58"/>
      <c r="U22" s="58"/>
      <c r="V22" s="58"/>
      <c r="W22" s="59"/>
    </row>
    <row r="23" spans="2:23" ht="17.649999999999999" customHeight="1" x14ac:dyDescent="0.25">
      <c r="B23" s="57"/>
      <c r="C23" s="58"/>
      <c r="D23" s="58"/>
      <c r="E23" s="58"/>
      <c r="F23" s="58"/>
      <c r="G23" s="58"/>
      <c r="H23" s="58"/>
      <c r="I23" s="58"/>
      <c r="J23" s="58"/>
      <c r="K23" s="58"/>
      <c r="L23" s="58"/>
      <c r="M23" s="58"/>
      <c r="N23" s="58"/>
      <c r="O23" s="58"/>
      <c r="P23" s="58"/>
      <c r="Q23" s="58"/>
      <c r="R23" s="58"/>
      <c r="S23" s="58"/>
      <c r="T23" s="58"/>
      <c r="U23" s="58"/>
      <c r="V23" s="58"/>
      <c r="W23" s="59"/>
    </row>
    <row r="24" spans="2:23" ht="17.649999999999999" customHeight="1" x14ac:dyDescent="0.25">
      <c r="B24" s="57" t="s">
        <v>188</v>
      </c>
      <c r="C24" s="58"/>
      <c r="D24" s="58"/>
      <c r="E24" s="58"/>
      <c r="F24" s="58"/>
      <c r="G24" s="58"/>
      <c r="H24" s="58"/>
      <c r="I24" s="58"/>
      <c r="J24" s="58"/>
      <c r="K24" s="58"/>
      <c r="L24" s="58"/>
      <c r="M24" s="58"/>
      <c r="N24" s="58"/>
      <c r="O24" s="58"/>
      <c r="P24" s="58"/>
      <c r="Q24" s="58"/>
      <c r="R24" s="58"/>
      <c r="S24" s="58"/>
      <c r="T24" s="58"/>
      <c r="U24" s="58"/>
      <c r="V24" s="58"/>
      <c r="W24" s="59"/>
    </row>
    <row r="25" spans="2:23" ht="17.649999999999999" customHeight="1" x14ac:dyDescent="0.25">
      <c r="B25" s="57"/>
      <c r="C25" s="58"/>
      <c r="D25" s="58"/>
      <c r="E25" s="58"/>
      <c r="F25" s="58"/>
      <c r="G25" s="58"/>
      <c r="H25" s="58"/>
      <c r="I25" s="58"/>
      <c r="J25" s="58"/>
      <c r="K25" s="58"/>
      <c r="L25" s="58"/>
      <c r="M25" s="58"/>
      <c r="N25" s="58"/>
      <c r="O25" s="58"/>
      <c r="P25" s="58"/>
      <c r="Q25" s="58"/>
      <c r="R25" s="58"/>
      <c r="S25" s="58"/>
      <c r="T25" s="58"/>
      <c r="U25" s="58"/>
      <c r="V25" s="58"/>
      <c r="W25" s="59"/>
    </row>
    <row r="26" spans="2:23" ht="17.649999999999999" customHeight="1" x14ac:dyDescent="0.25">
      <c r="B26" s="57"/>
      <c r="C26" s="60"/>
      <c r="D26" s="60"/>
      <c r="E26" s="60"/>
      <c r="F26" s="60"/>
      <c r="G26" s="60"/>
      <c r="H26" s="60"/>
      <c r="I26" s="60"/>
      <c r="J26" s="60"/>
      <c r="K26" s="60"/>
      <c r="L26" s="60"/>
      <c r="M26" s="60"/>
      <c r="N26" s="60"/>
      <c r="O26" s="60"/>
      <c r="P26" s="60"/>
      <c r="Q26" s="60"/>
      <c r="R26" s="60"/>
      <c r="S26" s="60"/>
      <c r="T26" s="60"/>
      <c r="U26" s="60"/>
      <c r="V26" s="60"/>
      <c r="W26" s="59"/>
    </row>
    <row r="27" spans="2:23" ht="17.649999999999999" customHeight="1" x14ac:dyDescent="0.25">
      <c r="B27" s="57" t="s">
        <v>189</v>
      </c>
      <c r="C27" s="58"/>
      <c r="D27" s="58"/>
      <c r="E27" s="58"/>
      <c r="F27" s="58"/>
      <c r="G27" s="58"/>
      <c r="H27" s="58"/>
      <c r="I27" s="58"/>
      <c r="J27" s="58"/>
      <c r="K27" s="58"/>
      <c r="L27" s="58"/>
      <c r="M27" s="58"/>
      <c r="N27" s="58"/>
      <c r="O27" s="58"/>
      <c r="P27" s="58"/>
      <c r="Q27" s="58"/>
      <c r="R27" s="58"/>
      <c r="S27" s="58"/>
      <c r="T27" s="58"/>
      <c r="U27" s="58"/>
      <c r="V27" s="58"/>
      <c r="W27" s="59"/>
    </row>
    <row r="28" spans="2:23" ht="17.649999999999999" customHeight="1" x14ac:dyDescent="0.25">
      <c r="B28" s="57"/>
      <c r="C28" s="60"/>
      <c r="D28" s="60"/>
      <c r="E28" s="60"/>
      <c r="F28" s="60"/>
      <c r="G28" s="60"/>
      <c r="H28" s="60"/>
      <c r="I28" s="60"/>
      <c r="J28" s="60"/>
      <c r="K28" s="60"/>
      <c r="L28" s="60"/>
      <c r="M28" s="60"/>
      <c r="N28" s="60"/>
      <c r="O28" s="60"/>
      <c r="P28" s="60"/>
      <c r="Q28" s="60"/>
      <c r="R28" s="60"/>
      <c r="S28" s="60"/>
      <c r="T28" s="60"/>
      <c r="U28" s="60"/>
      <c r="V28" s="60"/>
      <c r="W28" s="59"/>
    </row>
    <row r="29" spans="2:23" ht="17.649999999999999" customHeight="1" x14ac:dyDescent="0.25">
      <c r="B29" s="57" t="s">
        <v>193</v>
      </c>
      <c r="C29" s="58"/>
      <c r="D29" s="58"/>
      <c r="E29" s="58"/>
      <c r="F29" s="58"/>
      <c r="G29" s="58"/>
      <c r="H29" s="58"/>
      <c r="I29" s="58"/>
      <c r="J29" s="58"/>
      <c r="K29" s="58"/>
      <c r="L29" s="58"/>
      <c r="M29" s="58"/>
      <c r="N29" s="58"/>
      <c r="O29" s="58"/>
      <c r="P29" s="58"/>
      <c r="Q29" s="58"/>
      <c r="R29" s="58"/>
      <c r="S29" s="58"/>
      <c r="T29" s="58"/>
      <c r="U29" s="58"/>
      <c r="V29" s="58"/>
      <c r="W29" s="59"/>
    </row>
    <row r="30" spans="2:23" ht="17.649999999999999" customHeight="1" x14ac:dyDescent="0.25">
      <c r="B30" s="57"/>
      <c r="C30" s="58"/>
      <c r="D30" s="58"/>
      <c r="E30" s="58"/>
      <c r="F30" s="58"/>
      <c r="G30" s="58"/>
      <c r="H30" s="58"/>
      <c r="I30" s="58"/>
      <c r="J30" s="58"/>
      <c r="K30" s="58"/>
      <c r="L30" s="58"/>
      <c r="M30" s="58"/>
      <c r="N30" s="58"/>
      <c r="O30" s="58"/>
      <c r="P30" s="58"/>
      <c r="Q30" s="58"/>
      <c r="R30" s="58"/>
      <c r="S30" s="58"/>
      <c r="T30" s="58"/>
      <c r="U30" s="58"/>
      <c r="V30" s="58"/>
      <c r="W30" s="59"/>
    </row>
    <row r="31" spans="2:23" ht="17.649999999999999" customHeight="1" x14ac:dyDescent="0.25">
      <c r="B31" s="57"/>
      <c r="C31" s="60"/>
      <c r="D31" s="60"/>
      <c r="E31" s="60"/>
      <c r="F31" s="60"/>
      <c r="G31" s="60"/>
      <c r="H31" s="60"/>
      <c r="I31" s="60"/>
      <c r="J31" s="60"/>
      <c r="K31" s="60"/>
      <c r="L31" s="60"/>
      <c r="M31" s="60"/>
      <c r="N31" s="60"/>
      <c r="O31" s="60"/>
      <c r="P31" s="60"/>
      <c r="Q31" s="60"/>
      <c r="R31" s="60"/>
      <c r="S31" s="60"/>
      <c r="T31" s="60"/>
      <c r="U31" s="60"/>
      <c r="V31" s="60"/>
      <c r="W31" s="59"/>
    </row>
    <row r="32" spans="2:23" ht="17.649999999999999" customHeight="1" x14ac:dyDescent="0.25">
      <c r="B32" s="57" t="s">
        <v>190</v>
      </c>
      <c r="C32" s="58"/>
      <c r="D32" s="58"/>
      <c r="E32" s="58"/>
      <c r="F32" s="58"/>
      <c r="G32" s="58"/>
      <c r="H32" s="58"/>
      <c r="I32" s="58"/>
      <c r="J32" s="58"/>
      <c r="K32" s="58"/>
      <c r="L32" s="58"/>
      <c r="M32" s="58"/>
      <c r="N32" s="58"/>
      <c r="O32" s="58"/>
      <c r="P32" s="58"/>
      <c r="Q32" s="58"/>
      <c r="R32" s="58"/>
      <c r="S32" s="58"/>
      <c r="T32" s="58"/>
      <c r="U32" s="58"/>
      <c r="V32" s="58"/>
      <c r="W32" s="59"/>
    </row>
    <row r="33" spans="2:23" ht="17.649999999999999" customHeight="1" x14ac:dyDescent="0.25">
      <c r="B33" s="57"/>
      <c r="C33" s="58"/>
      <c r="D33" s="58"/>
      <c r="E33" s="58"/>
      <c r="F33" s="58"/>
      <c r="G33" s="58"/>
      <c r="H33" s="58"/>
      <c r="I33" s="58"/>
      <c r="J33" s="58"/>
      <c r="K33" s="58"/>
      <c r="L33" s="58"/>
      <c r="M33" s="58"/>
      <c r="N33" s="58"/>
      <c r="O33" s="58"/>
      <c r="P33" s="58"/>
      <c r="Q33" s="58"/>
      <c r="R33" s="58"/>
      <c r="S33" s="58"/>
      <c r="T33" s="58"/>
      <c r="U33" s="58"/>
      <c r="V33" s="58"/>
      <c r="W33" s="59"/>
    </row>
    <row r="34" spans="2:23" ht="17.649999999999999" customHeight="1" x14ac:dyDescent="0.25">
      <c r="B34" s="57" t="s">
        <v>192</v>
      </c>
      <c r="C34" s="58"/>
      <c r="D34" s="58"/>
      <c r="E34" s="58"/>
      <c r="F34" s="58"/>
      <c r="G34" s="58"/>
      <c r="H34" s="58"/>
      <c r="I34" s="58"/>
      <c r="J34" s="58"/>
      <c r="K34" s="58"/>
      <c r="L34" s="58"/>
      <c r="M34" s="58"/>
      <c r="N34" s="58"/>
      <c r="O34" s="58"/>
      <c r="P34" s="58"/>
      <c r="Q34" s="58"/>
      <c r="R34" s="58"/>
      <c r="S34" s="58"/>
      <c r="T34" s="58"/>
      <c r="U34" s="58"/>
      <c r="V34" s="58"/>
      <c r="W34" s="59"/>
    </row>
    <row r="35" spans="2:23" ht="17.649999999999999" customHeight="1" x14ac:dyDescent="0.25">
      <c r="B35" s="57"/>
      <c r="C35" s="58"/>
      <c r="D35" s="58"/>
      <c r="E35" s="58"/>
      <c r="F35" s="58"/>
      <c r="G35" s="58"/>
      <c r="H35" s="58"/>
      <c r="I35" s="58"/>
      <c r="J35" s="58"/>
      <c r="K35" s="58"/>
      <c r="L35" s="58"/>
      <c r="M35" s="58"/>
      <c r="N35" s="58"/>
      <c r="O35" s="58"/>
      <c r="P35" s="58"/>
      <c r="Q35" s="58"/>
      <c r="R35" s="58"/>
      <c r="S35" s="58"/>
      <c r="T35" s="58"/>
      <c r="U35" s="58"/>
      <c r="V35" s="58"/>
      <c r="W35" s="59"/>
    </row>
    <row r="36" spans="2:23" ht="17.649999999999999" customHeight="1" x14ac:dyDescent="0.25">
      <c r="B36" s="46"/>
      <c r="C36" s="47"/>
      <c r="D36" s="47"/>
      <c r="E36" s="47"/>
      <c r="F36" s="47"/>
      <c r="G36" s="47"/>
      <c r="H36" s="47"/>
      <c r="I36" s="47"/>
      <c r="J36" s="47"/>
      <c r="K36" s="47"/>
      <c r="L36" s="47"/>
      <c r="M36" s="47"/>
      <c r="N36" s="47"/>
      <c r="O36" s="47"/>
      <c r="P36" s="47"/>
      <c r="Q36" s="47"/>
      <c r="R36" s="47"/>
      <c r="S36" s="47"/>
      <c r="T36" s="47"/>
      <c r="U36" s="47"/>
      <c r="V36" s="47"/>
      <c r="W36" s="48"/>
    </row>
    <row r="37" spans="2:23" ht="17.649999999999999" customHeight="1" x14ac:dyDescent="0.25">
      <c r="B37" s="64" t="s">
        <v>199</v>
      </c>
      <c r="C37" s="65"/>
      <c r="D37" s="65"/>
      <c r="E37" s="65"/>
      <c r="F37" s="65"/>
      <c r="G37" s="65"/>
      <c r="H37" s="65"/>
      <c r="I37" s="65"/>
      <c r="J37" s="65"/>
      <c r="K37" s="65"/>
      <c r="L37" s="65"/>
      <c r="M37" s="65"/>
      <c r="N37" s="65"/>
      <c r="O37" s="65"/>
      <c r="P37" s="65"/>
      <c r="Q37" s="65"/>
      <c r="R37" s="65"/>
      <c r="S37" s="65"/>
      <c r="T37" s="65"/>
      <c r="U37" s="65"/>
      <c r="V37" s="65"/>
      <c r="W37" s="66"/>
    </row>
    <row r="38" spans="2:23" ht="17.649999999999999" customHeight="1" thickBot="1" x14ac:dyDescent="0.3">
      <c r="B38" s="67"/>
      <c r="C38" s="68"/>
      <c r="D38" s="68"/>
      <c r="E38" s="68"/>
      <c r="F38" s="68"/>
      <c r="G38" s="68"/>
      <c r="H38" s="68"/>
      <c r="I38" s="68"/>
      <c r="J38" s="68"/>
      <c r="K38" s="68"/>
      <c r="L38" s="68"/>
      <c r="M38" s="68"/>
      <c r="N38" s="68"/>
      <c r="O38" s="68"/>
      <c r="P38" s="68"/>
      <c r="Q38" s="68"/>
      <c r="R38" s="68"/>
      <c r="S38" s="68"/>
      <c r="T38" s="68"/>
      <c r="U38" s="68"/>
      <c r="V38" s="68"/>
      <c r="W38" s="69"/>
    </row>
    <row r="39" spans="2:23" ht="17.649999999999999" customHeight="1" x14ac:dyDescent="0.25">
      <c r="B39" s="3"/>
      <c r="C39" s="3"/>
      <c r="D39" s="3"/>
      <c r="E39" s="3"/>
      <c r="F39" s="3"/>
      <c r="G39" s="3"/>
      <c r="H39" s="3"/>
      <c r="I39" s="3"/>
      <c r="J39" s="3"/>
      <c r="K39" s="3"/>
      <c r="L39" s="3"/>
      <c r="M39" s="3"/>
      <c r="N39" s="3"/>
      <c r="O39" s="3"/>
      <c r="P39" s="3"/>
      <c r="Q39" s="3"/>
      <c r="R39" s="3"/>
      <c r="S39" s="3"/>
      <c r="T39" s="3"/>
      <c r="U39" s="3"/>
      <c r="V39" s="3"/>
      <c r="W39" s="3"/>
    </row>
    <row r="40" spans="2:23" ht="17.649999999999999" customHeight="1" x14ac:dyDescent="0.25">
      <c r="B40" s="3"/>
      <c r="C40" s="3"/>
      <c r="D40" s="3"/>
      <c r="E40" s="3"/>
      <c r="F40" s="3"/>
      <c r="G40" s="3"/>
      <c r="H40" s="3"/>
      <c r="I40" s="3"/>
      <c r="J40" s="3"/>
      <c r="K40" s="3"/>
      <c r="L40" s="3"/>
      <c r="M40" s="3"/>
      <c r="N40" s="3"/>
      <c r="O40" s="3"/>
      <c r="P40" s="3"/>
      <c r="Q40" s="3"/>
      <c r="R40" s="3"/>
      <c r="S40" s="3"/>
      <c r="T40" s="3"/>
      <c r="U40" s="3"/>
      <c r="V40" s="3"/>
      <c r="W40" s="3"/>
    </row>
    <row r="41" spans="2:23" ht="14.45" customHeight="1" x14ac:dyDescent="0.25">
      <c r="B41" s="2"/>
      <c r="C41" s="2"/>
      <c r="D41" s="2"/>
      <c r="E41" s="2"/>
      <c r="F41" s="2"/>
      <c r="G41" s="2"/>
      <c r="H41" s="2"/>
      <c r="I41" s="2"/>
      <c r="J41" s="2"/>
      <c r="K41" s="2"/>
      <c r="L41" s="2"/>
      <c r="M41" s="2"/>
      <c r="N41" s="2"/>
      <c r="O41" s="2"/>
      <c r="P41" s="2"/>
      <c r="Q41" s="2"/>
      <c r="R41" s="2"/>
      <c r="S41" s="2"/>
      <c r="T41" s="2"/>
      <c r="U41" s="2"/>
      <c r="V41" s="2"/>
      <c r="W41" s="2"/>
    </row>
    <row r="42" spans="2:23" ht="14.45" customHeight="1" x14ac:dyDescent="0.25">
      <c r="B42" s="2"/>
      <c r="C42" s="2"/>
      <c r="D42" s="2"/>
      <c r="E42" s="2"/>
      <c r="F42" s="2"/>
      <c r="G42" s="2"/>
      <c r="H42" s="2"/>
      <c r="I42" s="2"/>
      <c r="J42" s="2"/>
      <c r="K42" s="2"/>
      <c r="L42" s="2"/>
      <c r="M42" s="2"/>
      <c r="N42" s="2"/>
      <c r="O42" s="2"/>
      <c r="P42" s="2"/>
      <c r="Q42" s="2"/>
      <c r="R42" s="2"/>
      <c r="S42" s="2"/>
      <c r="T42" s="2"/>
      <c r="U42" s="2"/>
      <c r="V42" s="2"/>
      <c r="W42" s="2"/>
    </row>
  </sheetData>
  <sheetProtection algorithmName="SHA-512" hashValue="Lg3DMjnQL9iJ/LV9o5fev3Hu8CyC67IUKIdIiYtmP8uaPVOM4ZlCovz0hJiprrLgRjGKriUrfV+8k3SdSvEONQ==" saltValue="IB4S6fBLEOCyEAl5PUZ/Iw==" spinCount="100000" sheet="1" objects="1" scenarios="1" selectLockedCells="1"/>
  <mergeCells count="32">
    <mergeCell ref="B37:W37"/>
    <mergeCell ref="B38:W38"/>
    <mergeCell ref="B2:W2"/>
    <mergeCell ref="B3:W3"/>
    <mergeCell ref="B4:W4"/>
    <mergeCell ref="B5:W5"/>
    <mergeCell ref="B6:W6"/>
    <mergeCell ref="B10:W10"/>
    <mergeCell ref="B11:W11"/>
    <mergeCell ref="B12:W12"/>
    <mergeCell ref="B21:W21"/>
    <mergeCell ref="B22:W22"/>
    <mergeCell ref="B23:W23"/>
    <mergeCell ref="B32:W32"/>
    <mergeCell ref="B33:W33"/>
    <mergeCell ref="B34:W35"/>
    <mergeCell ref="B7:W7"/>
    <mergeCell ref="B9:W9"/>
    <mergeCell ref="B13:W13"/>
    <mergeCell ref="B14:W14"/>
    <mergeCell ref="B15:W15"/>
    <mergeCell ref="B16:W16"/>
    <mergeCell ref="B17:W17"/>
    <mergeCell ref="B18:W18"/>
    <mergeCell ref="B19:W19"/>
    <mergeCell ref="B20:W20"/>
    <mergeCell ref="B24:W25"/>
    <mergeCell ref="B27:W27"/>
    <mergeCell ref="B26:W26"/>
    <mergeCell ref="B28:W28"/>
    <mergeCell ref="B31:W31"/>
    <mergeCell ref="B29:W30"/>
  </mergeCells>
  <hyperlinks>
    <hyperlink ref="B3" r:id="rId1" display="abe.l.payne.mil@mail.mil" xr:uid="{2571FC43-F212-4EC1-953E-1F13AA0DF91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BE92-9DD5-4AD3-8FDB-838B84FF1678}">
  <dimension ref="C1:L61"/>
  <sheetViews>
    <sheetView workbookViewId="0">
      <selection activeCell="E38" sqref="E38"/>
    </sheetView>
  </sheetViews>
  <sheetFormatPr defaultColWidth="8.85546875" defaultRowHeight="15" x14ac:dyDescent="0.25"/>
  <cols>
    <col min="1" max="2" width="12.28515625" style="21" customWidth="1"/>
    <col min="3" max="12" width="15.7109375" style="21" customWidth="1"/>
    <col min="13" max="14" width="12.28515625" style="21" customWidth="1"/>
    <col min="15" max="19" width="15.7109375" style="21" customWidth="1"/>
    <col min="20" max="16384" width="8.85546875" style="21"/>
  </cols>
  <sheetData>
    <row r="1" spans="3:12" ht="30" x14ac:dyDescent="0.25">
      <c r="C1" s="22" t="s">
        <v>69</v>
      </c>
      <c r="D1" s="23" t="s">
        <v>70</v>
      </c>
      <c r="E1" s="23" t="s">
        <v>71</v>
      </c>
      <c r="F1" s="23" t="s">
        <v>72</v>
      </c>
      <c r="G1" s="23" t="s">
        <v>73</v>
      </c>
      <c r="H1" s="23" t="s">
        <v>74</v>
      </c>
      <c r="I1" s="23" t="s">
        <v>75</v>
      </c>
      <c r="J1" s="23" t="s">
        <v>76</v>
      </c>
      <c r="K1" s="23" t="s">
        <v>77</v>
      </c>
      <c r="L1" s="23" t="s">
        <v>78</v>
      </c>
    </row>
    <row r="2" spans="3:12" x14ac:dyDescent="0.25">
      <c r="C2" t="s">
        <v>83</v>
      </c>
      <c r="D2" s="4">
        <f>COUNTIF(UnitCalculator[Platoon],Table12[[#This Row],[Unit]])</f>
        <v>4</v>
      </c>
      <c r="E2" s="4">
        <f ca="1">COUNTIFS(UnitCalculator[ACFT Fail?],"Fail",UnitCalculator[Platoon],Table12[[#This Row],[Unit]])</f>
        <v>1</v>
      </c>
      <c r="F2" s="8">
        <f ca="1">AVERAGEIF(UnitCalculator[Platoon],Table12[[#This Row],[Unit]],UnitCalculator[Total Score])</f>
        <v>479</v>
      </c>
      <c r="G2" s="8">
        <f ca="1">AVERAGEIF(UnitCalculator[Platoon],Table12[[#This Row],[Unit]],UnitCalculator[MDL Score])</f>
        <v>79.75</v>
      </c>
      <c r="H2" s="8">
        <f ca="1">AVERAGEIF(UnitCalculator[Platoon],Table12[[#This Row],[Unit]],UnitCalculator[SPT Score])</f>
        <v>93.25</v>
      </c>
      <c r="I2" s="8">
        <f ca="1">AVERAGEIF(UnitCalculator[Platoon],Table12[[#This Row],[Unit]],UnitCalculator[HRP Score])</f>
        <v>82</v>
      </c>
      <c r="J2" s="8">
        <f ca="1">AVERAGEIF(UnitCalculator[Platoon],Table12[[#This Row],[Unit]],UnitCalculator[SDC Score])</f>
        <v>65.75</v>
      </c>
      <c r="K2" s="8">
        <f ca="1">AVERAGEIF(UnitCalculator[Platoon],Table12[[#This Row],[Unit]],UnitCalculator[PLK Score])</f>
        <v>83.5</v>
      </c>
      <c r="L2" s="8">
        <f ca="1">AVERAGEIF(UnitCalculator[Platoon],Table12[[#This Row],[Unit]],UnitCalculator[2MR Score])</f>
        <v>74.75</v>
      </c>
    </row>
    <row r="3" spans="3:12" x14ac:dyDescent="0.25">
      <c r="C3" t="s">
        <v>63</v>
      </c>
      <c r="D3" s="4">
        <f>COUNTIF(UnitCalculator[Platoon],Table12[[#This Row],[Unit]])</f>
        <v>5</v>
      </c>
      <c r="E3" s="4">
        <f ca="1">COUNTIFS(UnitCalculator[ACFT Fail?],"Fail",UnitCalculator[Platoon],Table12[[#This Row],[Unit]])</f>
        <v>2</v>
      </c>
      <c r="F3" s="8">
        <f ca="1">AVERAGEIF(UnitCalculator[Platoon],Table12[[#This Row],[Unit]],UnitCalculator[Total Score])</f>
        <v>473.4</v>
      </c>
      <c r="G3" s="8">
        <f ca="1">AVERAGEIF(UnitCalculator[Platoon],Table12[[#This Row],[Unit]],UnitCalculator[MDL Score])</f>
        <v>84.2</v>
      </c>
      <c r="H3" s="8">
        <f ca="1">AVERAGEIF(UnitCalculator[Platoon],Table12[[#This Row],[Unit]],UnitCalculator[SPT Score])</f>
        <v>81.8</v>
      </c>
      <c r="I3" s="8">
        <f ca="1">AVERAGEIF(UnitCalculator[Platoon],Table12[[#This Row],[Unit]],UnitCalculator[HRP Score])</f>
        <v>78</v>
      </c>
      <c r="J3" s="8">
        <f ca="1">AVERAGEIF(UnitCalculator[Platoon],Table12[[#This Row],[Unit]],UnitCalculator[SDC Score])</f>
        <v>74.2</v>
      </c>
      <c r="K3" s="8">
        <f ca="1">AVERAGEIF(UnitCalculator[Platoon],Table12[[#This Row],[Unit]],UnitCalculator[PLK Score])</f>
        <v>74.2</v>
      </c>
      <c r="L3" s="8">
        <f ca="1">AVERAGEIF(UnitCalculator[Platoon],Table12[[#This Row],[Unit]],UnitCalculator[2MR Score])</f>
        <v>81</v>
      </c>
    </row>
    <row r="4" spans="3:12" x14ac:dyDescent="0.25">
      <c r="C4" t="s">
        <v>68</v>
      </c>
      <c r="D4" s="4">
        <f>COUNTIF(UnitCalculator[Platoon],Table12[[#This Row],[Unit]])</f>
        <v>5</v>
      </c>
      <c r="E4" s="4">
        <f ca="1">COUNTIFS(UnitCalculator[ACFT Fail?],"Fail",UnitCalculator[Platoon],Table12[[#This Row],[Unit]])</f>
        <v>3</v>
      </c>
      <c r="F4" s="8">
        <f ca="1">AVERAGEIF(UnitCalculator[Platoon],Table12[[#This Row],[Unit]],UnitCalculator[Total Score])</f>
        <v>487</v>
      </c>
      <c r="G4" s="8">
        <f ca="1">AVERAGEIF(UnitCalculator[Platoon],Table12[[#This Row],[Unit]],UnitCalculator[MDL Score])</f>
        <v>83.8</v>
      </c>
      <c r="H4" s="8">
        <f ca="1">AVERAGEIF(UnitCalculator[Platoon],Table12[[#This Row],[Unit]],UnitCalculator[SPT Score])</f>
        <v>75.599999999999994</v>
      </c>
      <c r="I4" s="8">
        <f ca="1">AVERAGEIF(UnitCalculator[Platoon],Table12[[#This Row],[Unit]],UnitCalculator[HRP Score])</f>
        <v>87</v>
      </c>
      <c r="J4" s="8">
        <f ca="1">AVERAGEIF(UnitCalculator[Platoon],Table12[[#This Row],[Unit]],UnitCalculator[SDC Score])</f>
        <v>68.8</v>
      </c>
      <c r="K4" s="8">
        <f ca="1">AVERAGEIF(UnitCalculator[Platoon],Table12[[#This Row],[Unit]],UnitCalculator[PLK Score])</f>
        <v>84.6</v>
      </c>
      <c r="L4" s="8">
        <f ca="1">AVERAGEIF(UnitCalculator[Platoon],Table12[[#This Row],[Unit]],UnitCalculator[2MR Score])</f>
        <v>87.2</v>
      </c>
    </row>
    <row r="5" spans="3:12" x14ac:dyDescent="0.25">
      <c r="C5" t="s">
        <v>80</v>
      </c>
      <c r="D5" s="4">
        <f>COUNTIF(UnitCalculator[Platoon],Table12[[#This Row],[Unit]])</f>
        <v>4</v>
      </c>
      <c r="E5" s="4">
        <f ca="1">COUNTIFS(UnitCalculator[ACFT Fail?],"Fail",UnitCalculator[Platoon],Table12[[#This Row],[Unit]])</f>
        <v>2</v>
      </c>
      <c r="F5" s="8">
        <f ca="1">AVERAGEIF(UnitCalculator[Platoon],Table12[[#This Row],[Unit]],UnitCalculator[Total Score])</f>
        <v>432.25</v>
      </c>
      <c r="G5" s="8">
        <f ca="1">AVERAGEIF(UnitCalculator[Platoon],Table12[[#This Row],[Unit]],UnitCalculator[MDL Score])</f>
        <v>85.75</v>
      </c>
      <c r="H5" s="8">
        <f ca="1">AVERAGEIF(UnitCalculator[Platoon],Table12[[#This Row],[Unit]],UnitCalculator[SPT Score])</f>
        <v>53</v>
      </c>
      <c r="I5" s="8">
        <f ca="1">AVERAGEIF(UnitCalculator[Platoon],Table12[[#This Row],[Unit]],UnitCalculator[HRP Score])</f>
        <v>71</v>
      </c>
      <c r="J5" s="8">
        <f ca="1">AVERAGEIF(UnitCalculator[Platoon],Table12[[#This Row],[Unit]],UnitCalculator[SDC Score])</f>
        <v>79.75</v>
      </c>
      <c r="K5" s="8">
        <f ca="1">AVERAGEIF(UnitCalculator[Platoon],Table12[[#This Row],[Unit]],UnitCalculator[PLK Score])</f>
        <v>67.75</v>
      </c>
      <c r="L5" s="8">
        <f ca="1">AVERAGEIF(UnitCalculator[Platoon],Table12[[#This Row],[Unit]],UnitCalculator[2MR Score])</f>
        <v>75</v>
      </c>
    </row>
    <row r="6" spans="3:12" x14ac:dyDescent="0.25">
      <c r="C6" t="s">
        <v>81</v>
      </c>
      <c r="D6" s="4">
        <f>COUNTIF(UnitCalculator[Platoon],Table12[[#This Row],[Unit]])</f>
        <v>4</v>
      </c>
      <c r="E6" s="4">
        <f ca="1">COUNTIFS(UnitCalculator[ACFT Fail?],"Fail",UnitCalculator[Platoon],Table12[[#This Row],[Unit]])</f>
        <v>1</v>
      </c>
      <c r="F6" s="8">
        <f ca="1">AVERAGEIF(UnitCalculator[Platoon],Table12[[#This Row],[Unit]],UnitCalculator[Total Score])</f>
        <v>492.25</v>
      </c>
      <c r="G6" s="8">
        <f ca="1">AVERAGEIF(UnitCalculator[Platoon],Table12[[#This Row],[Unit]],UnitCalculator[MDL Score])</f>
        <v>91</v>
      </c>
      <c r="H6" s="8">
        <f ca="1">AVERAGEIF(UnitCalculator[Platoon],Table12[[#This Row],[Unit]],UnitCalculator[SPT Score])</f>
        <v>81.25</v>
      </c>
      <c r="I6" s="8">
        <f ca="1">AVERAGEIF(UnitCalculator[Platoon],Table12[[#This Row],[Unit]],UnitCalculator[HRP Score])</f>
        <v>88</v>
      </c>
      <c r="J6" s="8">
        <f ca="1">AVERAGEIF(UnitCalculator[Platoon],Table12[[#This Row],[Unit]],UnitCalculator[SDC Score])</f>
        <v>81.75</v>
      </c>
      <c r="K6" s="8">
        <f ca="1">AVERAGEIF(UnitCalculator[Platoon],Table12[[#This Row],[Unit]],UnitCalculator[PLK Score])</f>
        <v>90.25</v>
      </c>
      <c r="L6" s="8">
        <f ca="1">AVERAGEIF(UnitCalculator[Platoon],Table12[[#This Row],[Unit]],UnitCalculator[2MR Score])</f>
        <v>60</v>
      </c>
    </row>
    <row r="7" spans="3:12" x14ac:dyDescent="0.25">
      <c r="C7" s="6" t="s">
        <v>82</v>
      </c>
      <c r="D7" s="5">
        <f>SUBTOTAL(109,Table12[Total Participants])</f>
        <v>22</v>
      </c>
      <c r="E7" s="5">
        <f ca="1">SUBTOTAL(109,Table12[Total Failures])</f>
        <v>9</v>
      </c>
      <c r="F7" s="20">
        <f ca="1">AVERAGE(UnitCalculator[Total Score])</f>
        <v>473.45454545454544</v>
      </c>
      <c r="G7" s="20">
        <f ca="1">AVERAGE(UnitCalculator[MDL Score])</f>
        <v>84.818181818181813</v>
      </c>
      <c r="H7" s="20">
        <f ca="1">AVERAGE(UnitCalculator[SPT Score])</f>
        <v>77.13636363636364</v>
      </c>
      <c r="I7" s="20">
        <f ca="1">AVERAGE(UnitCalculator[HRP Score])</f>
        <v>81.318181818181813</v>
      </c>
      <c r="J7" s="20">
        <f ca="1">AVERAGE(UnitCalculator[SDC Score])</f>
        <v>73.818181818181813</v>
      </c>
      <c r="K7" s="20">
        <f ca="1">AVERAGE(UnitCalculator[PLK Score])</f>
        <v>80</v>
      </c>
      <c r="L7" s="20">
        <f ca="1">AVERAGE(UnitCalculator[2MR Score])</f>
        <v>76.36363636363636</v>
      </c>
    </row>
    <row r="35" spans="3:8" x14ac:dyDescent="0.25">
      <c r="F35" s="55" t="s">
        <v>195</v>
      </c>
      <c r="G35" s="56">
        <v>10</v>
      </c>
    </row>
    <row r="36" spans="3:8" x14ac:dyDescent="0.25">
      <c r="C36" s="54" t="s">
        <v>196</v>
      </c>
      <c r="D36" s="54">
        <f ca="1">LARGE(UnitCalculator[Total Score],G35)</f>
        <v>482</v>
      </c>
      <c r="E36" s="51" t="s">
        <v>15</v>
      </c>
      <c r="F36" s="51" t="s">
        <v>13</v>
      </c>
      <c r="G36" s="51" t="s">
        <v>14</v>
      </c>
      <c r="H36" s="51" t="s">
        <v>198</v>
      </c>
    </row>
    <row r="37" spans="3:8" x14ac:dyDescent="0.25">
      <c r="C37" s="54" t="s">
        <v>197</v>
      </c>
      <c r="D37" s="54">
        <f ca="1">COUNTIF(UnitCalculator[Total Score],"&gt;="&amp;D36)</f>
        <v>10</v>
      </c>
      <c r="E37" s="49">
        <f ca="1">IF(ROWS(E$37:E37)&gt;$D$37,"",ROWS(E$37:E37))</f>
        <v>1</v>
      </c>
      <c r="F37" s="50" t="str" cm="1">
        <f t="array" aca="1" ref="F37" ca="1">IF(E37="","",INDEX(UnitCalculator[Last Name],_xlfn.AGGREGATE(15,6,(UnitCalculator[Row])/(UnitCalculator[Total Score]=H37),COUNTIF(H$37:H37,H37))))</f>
        <v>Smith</v>
      </c>
      <c r="G37" s="50" t="str" cm="1">
        <f t="array" aca="1" ref="G37" ca="1">IF(E37="","",INDEX(UnitCalculator[First Name],_xlfn.AGGREGATE(15,6,(UnitCalculator[Row])/(UnitCalculator[Total Score]=H37),COUNTIF(H$37:H37,H37))))</f>
        <v>Karen</v>
      </c>
      <c r="H37" s="49">
        <f ca="1">IF(E37="","",LARGE(UnitCalculator[Total Score],E37))</f>
        <v>600</v>
      </c>
    </row>
    <row r="38" spans="3:8" x14ac:dyDescent="0.25">
      <c r="E38" s="52">
        <f ca="1">IF(ROWS(E$37:E38)&gt;$D$37,"",ROWS(E$37:E38))</f>
        <v>2</v>
      </c>
      <c r="F38" s="53" t="str" cm="1">
        <f t="array" aca="1" ref="F38" ca="1">IF(E38="","",INDEX(UnitCalculator[Last Name],_xlfn.AGGREGATE(15,6,(UnitCalculator[Row])/(UnitCalculator[Total Score]=H38),COUNTIF(H$37:H38,H38))))</f>
        <v>Rodriguez</v>
      </c>
      <c r="G38" s="53" t="str" cm="1">
        <f t="array" aca="1" ref="G38" ca="1">IF(E38="","",INDEX(UnitCalculator[First Name],_xlfn.AGGREGATE(15,6,(UnitCalculator[Row])/(UnitCalculator[Total Score]=H38),COUNTIF(H$37:H38,H38))))</f>
        <v>William</v>
      </c>
      <c r="H38" s="52">
        <f ca="1">IF(E38="","",LARGE(UnitCalculator[Total Score],E38))</f>
        <v>600</v>
      </c>
    </row>
    <row r="39" spans="3:8" x14ac:dyDescent="0.25">
      <c r="E39" s="49">
        <f ca="1">IF(ROWS(E$37:E39)&gt;$D$37,"",ROWS(E$37:E39))</f>
        <v>3</v>
      </c>
      <c r="F39" s="50" t="str" cm="1">
        <f t="array" aca="1" ref="F39" ca="1">IF(E39="","",INDEX(UnitCalculator[Last Name],_xlfn.AGGREGATE(15,6,(UnitCalculator[Row])/(UnitCalculator[Total Score]=H39),COUNTIF(H$37:H39,H39))))</f>
        <v>Moore</v>
      </c>
      <c r="G39" s="50" t="str" cm="1">
        <f t="array" aca="1" ref="G39" ca="1">IF(E39="","",INDEX(UnitCalculator[First Name],_xlfn.AGGREGATE(15,6,(UnitCalculator[Row])/(UnitCalculator[Total Score]=H39),COUNTIF(H$37:H39,H39))))</f>
        <v>Sarah</v>
      </c>
      <c r="H39" s="49">
        <f ca="1">IF(E39="","",LARGE(UnitCalculator[Total Score],E39))</f>
        <v>560</v>
      </c>
    </row>
    <row r="40" spans="3:8" x14ac:dyDescent="0.25">
      <c r="E40" s="52">
        <f ca="1">IF(ROWS(E$37:E40)&gt;$D$37,"",ROWS(E$37:E40))</f>
        <v>4</v>
      </c>
      <c r="F40" s="53" t="str" cm="1">
        <f t="array" aca="1" ref="F40" ca="1">IF(E40="","",INDEX(UnitCalculator[Last Name],_xlfn.AGGREGATE(15,6,(UnitCalculator[Row])/(UnitCalculator[Total Score]=H40),COUNTIF(H$37:H40,H40))))</f>
        <v>Martinez</v>
      </c>
      <c r="G40" s="53" t="str" cm="1">
        <f t="array" aca="1" ref="G40" ca="1">IF(E40="","",INDEX(UnitCalculator[First Name],_xlfn.AGGREGATE(15,6,(UnitCalculator[Row])/(UnitCalculator[Total Score]=H40),COUNTIF(H$37:H40,H40))))</f>
        <v>Elizabeth</v>
      </c>
      <c r="H40" s="52">
        <f ca="1">IF(E40="","",LARGE(UnitCalculator[Total Score],E40))</f>
        <v>523</v>
      </c>
    </row>
    <row r="41" spans="3:8" x14ac:dyDescent="0.25">
      <c r="E41" s="49">
        <f ca="1">IF(ROWS(E$37:E41)&gt;$D$37,"",ROWS(E$37:E41))</f>
        <v>5</v>
      </c>
      <c r="F41" s="50" t="str" cm="1">
        <f t="array" aca="1" ref="F41" ca="1">IF(E41="","",INDEX(UnitCalculator[Last Name],_xlfn.AGGREGATE(15,6,(UnitCalculator[Row])/(UnitCalculator[Total Score]=H41),COUNTIF(H$37:H41,H41))))</f>
        <v>Thompson</v>
      </c>
      <c r="G41" s="50" t="str" cm="1">
        <f t="array" aca="1" ref="G41" ca="1">IF(E41="","",INDEX(UnitCalculator[First Name],_xlfn.AGGREGATE(15,6,(UnitCalculator[Row])/(UnitCalculator[Total Score]=H41),COUNTIF(H$37:H41,H41))))</f>
        <v>Robert</v>
      </c>
      <c r="H41" s="49">
        <f ca="1">IF(E41="","",LARGE(UnitCalculator[Total Score],E41))</f>
        <v>520</v>
      </c>
    </row>
    <row r="42" spans="3:8" x14ac:dyDescent="0.25">
      <c r="E42" s="52">
        <f ca="1">IF(ROWS(E$37:E42)&gt;$D$37,"",ROWS(E$37:E42))</f>
        <v>6</v>
      </c>
      <c r="F42" s="53" t="str" cm="1">
        <f t="array" aca="1" ref="F42" ca="1">IF(E42="","",INDEX(UnitCalculator[Last Name],_xlfn.AGGREGATE(15,6,(UnitCalculator[Row])/(UnitCalculator[Total Score]=H42),COUNTIF(H$37:H42,H42))))</f>
        <v>Davis</v>
      </c>
      <c r="G42" s="53" t="str" cm="1">
        <f t="array" aca="1" ref="G42" ca="1">IF(E42="","",INDEX(UnitCalculator[First Name],_xlfn.AGGREGATE(15,6,(UnitCalculator[Row])/(UnitCalculator[Total Score]=H42),COUNTIF(H$37:H42,H42))))</f>
        <v>Linda</v>
      </c>
      <c r="H42" s="52">
        <f ca="1">IF(E42="","",LARGE(UnitCalculator[Total Score],E42))</f>
        <v>513</v>
      </c>
    </row>
    <row r="43" spans="3:8" x14ac:dyDescent="0.25">
      <c r="E43" s="49">
        <f ca="1">IF(ROWS(E$37:E43)&gt;$D$37,"",ROWS(E$37:E43))</f>
        <v>7</v>
      </c>
      <c r="F43" s="50" t="str" cm="1">
        <f t="array" aca="1" ref="F43" ca="1">IF(E43="","",INDEX(UnitCalculator[Last Name],_xlfn.AGGREGATE(15,6,(UnitCalculator[Row])/(UnitCalculator[Total Score]=H43),COUNTIF(H$37:H43,H43))))</f>
        <v>Snuffy</v>
      </c>
      <c r="G43" s="50" t="str" cm="1">
        <f t="array" aca="1" ref="G43" ca="1">IF(E43="","",INDEX(UnitCalculator[First Name],_xlfn.AGGREGATE(15,6,(UnitCalculator[Row])/(UnitCalculator[Total Score]=H43),COUNTIF(H$37:H43,H43))))</f>
        <v>Joe</v>
      </c>
      <c r="H43" s="49">
        <f ca="1">IF(E43="","",LARGE(UnitCalculator[Total Score],E43))</f>
        <v>509</v>
      </c>
    </row>
    <row r="44" spans="3:8" x14ac:dyDescent="0.25">
      <c r="E44" s="52">
        <f ca="1">IF(ROWS(E$37:E44)&gt;$D$37,"",ROWS(E$37:E44))</f>
        <v>8</v>
      </c>
      <c r="F44" s="53" t="str" cm="1">
        <f t="array" aca="1" ref="F44" ca="1">IF(E44="","",INDEX(UnitCalculator[Last Name],_xlfn.AGGREGATE(15,6,(UnitCalculator[Row])/(UnitCalculator[Total Score]=H44),COUNTIF(H$37:H44,H44))))</f>
        <v>Taylor</v>
      </c>
      <c r="G44" s="53" t="str" cm="1">
        <f t="array" aca="1" ref="G44" ca="1">IF(E44="","",INDEX(UnitCalculator[First Name],_xlfn.AGGREGATE(15,6,(UnitCalculator[Row])/(UnitCalculator[Total Score]=H44),COUNTIF(H$37:H44,H44))))</f>
        <v>Thomas</v>
      </c>
      <c r="H44" s="52">
        <f ca="1">IF(E44="","",LARGE(UnitCalculator[Total Score],E44))</f>
        <v>509</v>
      </c>
    </row>
    <row r="45" spans="3:8" x14ac:dyDescent="0.25">
      <c r="E45" s="49">
        <f ca="1">IF(ROWS(E$37:E45)&gt;$D$37,"",ROWS(E$37:E45))</f>
        <v>9</v>
      </c>
      <c r="F45" s="50" t="str" cm="1">
        <f t="array" aca="1" ref="F45" ca="1">IF(E45="","",INDEX(UnitCalculator[Last Name],_xlfn.AGGREGATE(15,6,(UnitCalculator[Row])/(UnitCalculator[Total Score]=H45),COUNTIF(H$37:H45,H45))))</f>
        <v>Anderson</v>
      </c>
      <c r="G45" s="50" t="str" cm="1">
        <f t="array" aca="1" ref="G45" ca="1">IF(E45="","",INDEX(UnitCalculator[First Name],_xlfn.AGGREGATE(15,6,(UnitCalculator[Row])/(UnitCalculator[Total Score]=H45),COUNTIF(H$37:H45,H45))))</f>
        <v>Joseph</v>
      </c>
      <c r="H45" s="49">
        <f ca="1">IF(E45="","",LARGE(UnitCalculator[Total Score],E45))</f>
        <v>500</v>
      </c>
    </row>
    <row r="46" spans="3:8" x14ac:dyDescent="0.25">
      <c r="E46" s="52">
        <f ca="1">IF(ROWS(E$37:E46)&gt;$D$37,"",ROWS(E$37:E46))</f>
        <v>10</v>
      </c>
      <c r="F46" s="53" t="str" cm="1">
        <f t="array" aca="1" ref="F46" ca="1">IF(E46="","",INDEX(UnitCalculator[Last Name],_xlfn.AGGREGATE(15,6,(UnitCalculator[Row])/(UnitCalculator[Total Score]=H46),COUNTIF(H$37:H46,H46))))</f>
        <v>Martin</v>
      </c>
      <c r="G46" s="53" t="str" cm="1">
        <f t="array" aca="1" ref="G46" ca="1">IF(E46="","",INDEX(UnitCalculator[First Name],_xlfn.AGGREGATE(15,6,(UnitCalculator[Row])/(UnitCalculator[Total Score]=H46),COUNTIF(H$37:H46,H46))))</f>
        <v>Karen</v>
      </c>
      <c r="H46" s="52">
        <f ca="1">IF(E46="","",LARGE(UnitCalculator[Total Score],E46))</f>
        <v>482</v>
      </c>
    </row>
    <row r="47" spans="3:8" x14ac:dyDescent="0.25">
      <c r="E47" s="49" t="str">
        <f ca="1">IF(ROWS(E$37:E47)&gt;$D$37,"",ROWS(E$37:E47))</f>
        <v/>
      </c>
      <c r="F47" s="50" t="str" cm="1">
        <f t="array" aca="1" ref="F47" ca="1">IF(E47="","",INDEX(UnitCalculator[Last Name],_xlfn.AGGREGATE(15,6,(UnitCalculator[Row])/(UnitCalculator[Total Score]=H47),COUNTIF(H$37:H47,H47))))</f>
        <v/>
      </c>
      <c r="G47" s="50" t="str" cm="1">
        <f t="array" aca="1" ref="G47" ca="1">IF(E47="","",INDEX(UnitCalculator[First Name],_xlfn.AGGREGATE(15,6,(UnitCalculator[Row])/(UnitCalculator[Total Score]=H47),COUNTIF(H$37:H47,H47))))</f>
        <v/>
      </c>
      <c r="H47" s="49" t="str">
        <f ca="1">IF(E47="","",LARGE(UnitCalculator[Total Score],E47))</f>
        <v/>
      </c>
    </row>
    <row r="48" spans="3:8" x14ac:dyDescent="0.25">
      <c r="E48" s="52" t="str">
        <f ca="1">IF(ROWS(E$37:E48)&gt;$D$37,"",ROWS(E$37:E48))</f>
        <v/>
      </c>
      <c r="F48" s="53" t="str" cm="1">
        <f t="array" aca="1" ref="F48" ca="1">IF(E48="","",INDEX(UnitCalculator[Last Name],_xlfn.AGGREGATE(15,6,(UnitCalculator[Row])/(UnitCalculator[Total Score]=H48),COUNTIF(H$37:H48,H48))))</f>
        <v/>
      </c>
      <c r="G48" s="53" t="str" cm="1">
        <f t="array" aca="1" ref="G48" ca="1">IF(E48="","",INDEX(UnitCalculator[First Name],_xlfn.AGGREGATE(15,6,(UnitCalculator[Row])/(UnitCalculator[Total Score]=H48),COUNTIF(H$37:H48,H48))))</f>
        <v/>
      </c>
      <c r="H48" s="52" t="str">
        <f ca="1">IF(E48="","",LARGE(UnitCalculator[Total Score],E48))</f>
        <v/>
      </c>
    </row>
    <row r="49" spans="5:8" x14ac:dyDescent="0.25">
      <c r="E49" s="49" t="str">
        <f ca="1">IF(ROWS(E$37:E49)&gt;$D$37,"",ROWS(E$37:E49))</f>
        <v/>
      </c>
      <c r="F49" s="50" t="str" cm="1">
        <f t="array" aca="1" ref="F49" ca="1">IF(E49="","",INDEX(UnitCalculator[Last Name],_xlfn.AGGREGATE(15,6,(UnitCalculator[Row])/(UnitCalculator[Total Score]=H49),COUNTIF(H$37:H49,H49))))</f>
        <v/>
      </c>
      <c r="G49" s="50" t="str" cm="1">
        <f t="array" aca="1" ref="G49" ca="1">IF(E49="","",INDEX(UnitCalculator[First Name],_xlfn.AGGREGATE(15,6,(UnitCalculator[Row])/(UnitCalculator[Total Score]=H49),COUNTIF(H$37:H49,H49))))</f>
        <v/>
      </c>
      <c r="H49" s="49" t="str">
        <f ca="1">IF(E49="","",LARGE(UnitCalculator[Total Score],E49))</f>
        <v/>
      </c>
    </row>
    <row r="50" spans="5:8" x14ac:dyDescent="0.25">
      <c r="E50" s="52" t="str">
        <f ca="1">IF(ROWS(E$37:E50)&gt;$D$37,"",ROWS(E$37:E50))</f>
        <v/>
      </c>
      <c r="F50" s="53" t="str" cm="1">
        <f t="array" aca="1" ref="F50" ca="1">IF(E50="","",INDEX(UnitCalculator[Last Name],_xlfn.AGGREGATE(15,6,(UnitCalculator[Row])/(UnitCalculator[Total Score]=H50),COUNTIF(H$37:H50,H50))))</f>
        <v/>
      </c>
      <c r="G50" s="53" t="str" cm="1">
        <f t="array" aca="1" ref="G50" ca="1">IF(E50="","",INDEX(UnitCalculator[First Name],_xlfn.AGGREGATE(15,6,(UnitCalculator[Row])/(UnitCalculator[Total Score]=H50),COUNTIF(H$37:H50,H50))))</f>
        <v/>
      </c>
      <c r="H50" s="52" t="str">
        <f ca="1">IF(E50="","",LARGE(UnitCalculator[Total Score],E50))</f>
        <v/>
      </c>
    </row>
    <row r="51" spans="5:8" x14ac:dyDescent="0.25">
      <c r="E51" s="49" t="str">
        <f ca="1">IF(ROWS(E$37:E51)&gt;$D$37,"",ROWS(E$37:E51))</f>
        <v/>
      </c>
      <c r="F51" s="50" t="str" cm="1">
        <f t="array" aca="1" ref="F51" ca="1">IF(E51="","",INDEX(UnitCalculator[Last Name],_xlfn.AGGREGATE(15,6,(UnitCalculator[Row])/(UnitCalculator[Total Score]=H51),COUNTIF(H$37:H51,H51))))</f>
        <v/>
      </c>
      <c r="G51" s="50" t="str" cm="1">
        <f t="array" aca="1" ref="G51" ca="1">IF(E51="","",INDEX(UnitCalculator[First Name],_xlfn.AGGREGATE(15,6,(UnitCalculator[Row])/(UnitCalculator[Total Score]=H51),COUNTIF(H$37:H51,H51))))</f>
        <v/>
      </c>
      <c r="H51" s="49" t="str">
        <f ca="1">IF(E51="","",LARGE(UnitCalculator[Total Score],E51))</f>
        <v/>
      </c>
    </row>
    <row r="52" spans="5:8" x14ac:dyDescent="0.25">
      <c r="E52" s="52" t="str">
        <f ca="1">IF(ROWS(E$37:E52)&gt;$D$37,"",ROWS(E$37:E52))</f>
        <v/>
      </c>
      <c r="F52" s="53" t="str" cm="1">
        <f t="array" aca="1" ref="F52" ca="1">IF(E52="","",INDEX(UnitCalculator[Last Name],_xlfn.AGGREGATE(15,6,(UnitCalculator[Row])/(UnitCalculator[Total Score]=H52),COUNTIF(H$37:H52,H52))))</f>
        <v/>
      </c>
      <c r="G52" s="53" t="str" cm="1">
        <f t="array" aca="1" ref="G52" ca="1">IF(E52="","",INDEX(UnitCalculator[First Name],_xlfn.AGGREGATE(15,6,(UnitCalculator[Row])/(UnitCalculator[Total Score]=H52),COUNTIF(H$37:H52,H52))))</f>
        <v/>
      </c>
      <c r="H52" s="52" t="str">
        <f ca="1">IF(E52="","",LARGE(UnitCalculator[Total Score],E52))</f>
        <v/>
      </c>
    </row>
    <row r="53" spans="5:8" x14ac:dyDescent="0.25">
      <c r="E53" s="49" t="str">
        <f ca="1">IF(ROWS(E$37:E53)&gt;$D$37,"",ROWS(E$37:E53))</f>
        <v/>
      </c>
      <c r="F53" s="50" t="str" cm="1">
        <f t="array" aca="1" ref="F53" ca="1">IF(E53="","",INDEX(UnitCalculator[Last Name],_xlfn.AGGREGATE(15,6,(UnitCalculator[Row])/(UnitCalculator[Total Score]=H53),COUNTIF(H$37:H53,H53))))</f>
        <v/>
      </c>
      <c r="G53" s="50" t="str" cm="1">
        <f t="array" aca="1" ref="G53" ca="1">IF(E53="","",INDEX(UnitCalculator[First Name],_xlfn.AGGREGATE(15,6,(UnitCalculator[Row])/(UnitCalculator[Total Score]=H53),COUNTIF(H$37:H53,H53))))</f>
        <v/>
      </c>
      <c r="H53" s="49" t="str">
        <f ca="1">IF(E53="","",LARGE(UnitCalculator[Total Score],E53))</f>
        <v/>
      </c>
    </row>
    <row r="54" spans="5:8" x14ac:dyDescent="0.25">
      <c r="E54" s="52" t="str">
        <f ca="1">IF(ROWS(E$37:E54)&gt;$D$37,"",ROWS(E$37:E54))</f>
        <v/>
      </c>
      <c r="F54" s="53" t="str" cm="1">
        <f t="array" aca="1" ref="F54" ca="1">IF(E54="","",INDEX(UnitCalculator[Last Name],_xlfn.AGGREGATE(15,6,(UnitCalculator[Row])/(UnitCalculator[Total Score]=H54),COUNTIF(H$37:H54,H54))))</f>
        <v/>
      </c>
      <c r="G54" s="53" t="str" cm="1">
        <f t="array" aca="1" ref="G54" ca="1">IF(E54="","",INDEX(UnitCalculator[First Name],_xlfn.AGGREGATE(15,6,(UnitCalculator[Row])/(UnitCalculator[Total Score]=H54),COUNTIF(H$37:H54,H54))))</f>
        <v/>
      </c>
      <c r="H54" s="52" t="str">
        <f ca="1">IF(E54="","",LARGE(UnitCalculator[Total Score],E54))</f>
        <v/>
      </c>
    </row>
    <row r="55" spans="5:8" x14ac:dyDescent="0.25">
      <c r="E55" s="49" t="str">
        <f ca="1">IF(ROWS(E$37:E55)&gt;$D$37,"",ROWS(E$37:E55))</f>
        <v/>
      </c>
      <c r="F55" s="50" t="str" cm="1">
        <f t="array" aca="1" ref="F55" ca="1">IF(E55="","",INDEX(UnitCalculator[Last Name],_xlfn.AGGREGATE(15,6,(UnitCalculator[Row])/(UnitCalculator[Total Score]=H55),COUNTIF(H$37:H55,H55))))</f>
        <v/>
      </c>
      <c r="G55" s="50" t="str" cm="1">
        <f t="array" aca="1" ref="G55" ca="1">IF(E55="","",INDEX(UnitCalculator[First Name],_xlfn.AGGREGATE(15,6,(UnitCalculator[Row])/(UnitCalculator[Total Score]=H55),COUNTIF(H$37:H55,H55))))</f>
        <v/>
      </c>
      <c r="H55" s="49" t="str">
        <f ca="1">IF(E55="","",LARGE(UnitCalculator[Total Score],E55))</f>
        <v/>
      </c>
    </row>
    <row r="56" spans="5:8" x14ac:dyDescent="0.25">
      <c r="E56" s="52" t="str">
        <f ca="1">IF(ROWS(E$37:E56)&gt;$D$37,"",ROWS(E$37:E56))</f>
        <v/>
      </c>
      <c r="F56" s="53" t="str" cm="1">
        <f t="array" aca="1" ref="F56" ca="1">IF(E56="","",INDEX(UnitCalculator[Last Name],_xlfn.AGGREGATE(15,6,(UnitCalculator[Row])/(UnitCalculator[Total Score]=H56),COUNTIF(H$37:H56,H56))))</f>
        <v/>
      </c>
      <c r="G56" s="53" t="str" cm="1">
        <f t="array" aca="1" ref="G56" ca="1">IF(E56="","",INDEX(UnitCalculator[First Name],_xlfn.AGGREGATE(15,6,(UnitCalculator[Row])/(UnitCalculator[Total Score]=H56),COUNTIF(H$37:H56,H56))))</f>
        <v/>
      </c>
      <c r="H56" s="52" t="str">
        <f ca="1">IF(E56="","",LARGE(UnitCalculator[Total Score],E56))</f>
        <v/>
      </c>
    </row>
    <row r="57" spans="5:8" x14ac:dyDescent="0.25">
      <c r="E57" s="49" t="str">
        <f ca="1">IF(ROWS(E$37:E57)&gt;$D$37,"",ROWS(E$37:E57))</f>
        <v/>
      </c>
      <c r="F57" s="50" t="str" cm="1">
        <f t="array" aca="1" ref="F57" ca="1">IF(E57="","",INDEX(UnitCalculator[Last Name],_xlfn.AGGREGATE(15,6,(UnitCalculator[Row])/(UnitCalculator[Total Score]=H57),COUNTIF(H$37:H57,H57))))</f>
        <v/>
      </c>
      <c r="G57" s="50" t="str" cm="1">
        <f t="array" aca="1" ref="G57" ca="1">IF(E57="","",INDEX(UnitCalculator[First Name],_xlfn.AGGREGATE(15,6,(UnitCalculator[Row])/(UnitCalculator[Total Score]=H57),COUNTIF(H$37:H57,H57))))</f>
        <v/>
      </c>
      <c r="H57" s="49" t="str">
        <f ca="1">IF(E57="","",LARGE(UnitCalculator[Total Score],E57))</f>
        <v/>
      </c>
    </row>
    <row r="58" spans="5:8" x14ac:dyDescent="0.25">
      <c r="E58" s="52" t="str">
        <f ca="1">IF(ROWS(E$37:E58)&gt;$D$37,"",ROWS(E$37:E58))</f>
        <v/>
      </c>
      <c r="F58" s="53" t="str" cm="1">
        <f t="array" aca="1" ref="F58" ca="1">IF(E58="","",INDEX(UnitCalculator[Last Name],_xlfn.AGGREGATE(15,6,(UnitCalculator[Row])/(UnitCalculator[Total Score]=H58),COUNTIF(H$37:H58,H58))))</f>
        <v/>
      </c>
      <c r="G58" s="53" t="str" cm="1">
        <f t="array" aca="1" ref="G58" ca="1">IF(E58="","",INDEX(UnitCalculator[First Name],_xlfn.AGGREGATE(15,6,(UnitCalculator[Row])/(UnitCalculator[Total Score]=H58),COUNTIF(H$37:H58,H58))))</f>
        <v/>
      </c>
      <c r="H58" s="52" t="str">
        <f ca="1">IF(E58="","",LARGE(UnitCalculator[Total Score],E58))</f>
        <v/>
      </c>
    </row>
    <row r="59" spans="5:8" x14ac:dyDescent="0.25">
      <c r="E59" s="49" t="str">
        <f ca="1">IF(ROWS(E$37:E59)&gt;$D$37,"",ROWS(E$37:E59))</f>
        <v/>
      </c>
      <c r="F59" s="50" t="str" cm="1">
        <f t="array" aca="1" ref="F59" ca="1">IF(E59="","",INDEX(UnitCalculator[Last Name],_xlfn.AGGREGATE(15,6,(UnitCalculator[Row])/(UnitCalculator[Total Score]=H59),COUNTIF(H$37:H59,H59))))</f>
        <v/>
      </c>
      <c r="G59" s="50" t="str" cm="1">
        <f t="array" aca="1" ref="G59" ca="1">IF(E59="","",INDEX(UnitCalculator[First Name],_xlfn.AGGREGATE(15,6,(UnitCalculator[Row])/(UnitCalculator[Total Score]=H59),COUNTIF(H$37:H59,H59))))</f>
        <v/>
      </c>
      <c r="H59" s="49" t="str">
        <f ca="1">IF(E59="","",LARGE(UnitCalculator[Total Score],E59))</f>
        <v/>
      </c>
    </row>
    <row r="60" spans="5:8" x14ac:dyDescent="0.25">
      <c r="E60" s="52" t="str">
        <f ca="1">IF(ROWS(E$37:E60)&gt;$D$37,"",ROWS(E$37:E60))</f>
        <v/>
      </c>
      <c r="F60" s="53" t="str" cm="1">
        <f t="array" aca="1" ref="F60" ca="1">IF(E60="","",INDEX(UnitCalculator[Last Name],_xlfn.AGGREGATE(15,6,(UnitCalculator[Row])/(UnitCalculator[Total Score]=H60),COUNTIF(H$37:H60,H60))))</f>
        <v/>
      </c>
      <c r="G60" s="53" t="str" cm="1">
        <f t="array" aca="1" ref="G60" ca="1">IF(E60="","",INDEX(UnitCalculator[First Name],_xlfn.AGGREGATE(15,6,(UnitCalculator[Row])/(UnitCalculator[Total Score]=H60),COUNTIF(H$37:H60,H60))))</f>
        <v/>
      </c>
      <c r="H60" s="52" t="str">
        <f ca="1">IF(E60="","",LARGE(UnitCalculator[Total Score],E60))</f>
        <v/>
      </c>
    </row>
    <row r="61" spans="5:8" x14ac:dyDescent="0.25">
      <c r="E61" s="49" t="str">
        <f ca="1">IF(ROWS(E$37:E61)&gt;$D$37,"",ROWS(E$37:E61))</f>
        <v/>
      </c>
      <c r="F61" s="50" t="str" cm="1">
        <f t="array" aca="1" ref="F61" ca="1">IF(E61="","",INDEX(UnitCalculator[Last Name],_xlfn.AGGREGATE(15,6,(UnitCalculator[Row])/(UnitCalculator[Total Score]=H61),COUNTIF(H$37:H61,H61))))</f>
        <v/>
      </c>
      <c r="G61" s="50" t="str" cm="1">
        <f t="array" aca="1" ref="G61" ca="1">IF(E61="","",INDEX(UnitCalculator[First Name],_xlfn.AGGREGATE(15,6,(UnitCalculator[Row])/(UnitCalculator[Total Score]=H61),COUNTIF(H$37:H61,H61))))</f>
        <v/>
      </c>
      <c r="H61" s="49" t="str">
        <f ca="1">IF(E61="","",LARGE(UnitCalculator[Total Score],E61))</f>
        <v/>
      </c>
    </row>
  </sheetData>
  <conditionalFormatting sqref="E37:H61">
    <cfRule type="containsBlanks" dxfId="297" priority="2">
      <formula>LEN(TRIM(E37))=0</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2C2815A-8DB5-403E-ADF9-30D03C56549B}">
          <x14:formula1>
            <xm:f>References!$H$1:$H$25</xm:f>
          </x14:formula1>
          <xm:sqref>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942A-EDFE-4C16-A3F0-166253F1B332}">
  <dimension ref="A1:AC24"/>
  <sheetViews>
    <sheetView workbookViewId="0">
      <selection activeCell="O26" sqref="O26"/>
    </sheetView>
  </sheetViews>
  <sheetFormatPr defaultRowHeight="15" x14ac:dyDescent="0.25"/>
  <cols>
    <col min="1" max="2" width="14.5703125" customWidth="1"/>
    <col min="3" max="3" width="5" bestFit="1" customWidth="1"/>
    <col min="4" max="4" width="4" bestFit="1" customWidth="1"/>
    <col min="5" max="5" width="6.85546875" bestFit="1" customWidth="1"/>
    <col min="6" max="6" width="7.28515625" bestFit="1" customWidth="1"/>
    <col min="7" max="7" width="10.85546875" customWidth="1"/>
    <col min="8" max="10" width="7" customWidth="1"/>
    <col min="11" max="23" width="7.85546875" customWidth="1"/>
    <col min="24" max="24" width="5.140625" bestFit="1" customWidth="1"/>
    <col min="25" max="25" width="5.85546875" bestFit="1" customWidth="1"/>
  </cols>
  <sheetData>
    <row r="1" spans="1:29" x14ac:dyDescent="0.25">
      <c r="A1" s="87" t="s">
        <v>141</v>
      </c>
      <c r="B1" s="88"/>
      <c r="C1" s="88"/>
      <c r="D1" s="88"/>
      <c r="E1" s="88"/>
      <c r="F1" s="88"/>
      <c r="G1" s="88"/>
      <c r="H1" s="88"/>
      <c r="I1" s="88"/>
      <c r="J1" s="88"/>
      <c r="K1" s="85" t="s">
        <v>64</v>
      </c>
      <c r="L1" s="85"/>
      <c r="M1" s="85"/>
      <c r="N1" s="85"/>
      <c r="O1" s="85"/>
      <c r="P1" s="85"/>
      <c r="Q1" s="86" t="s">
        <v>65</v>
      </c>
      <c r="R1" s="86"/>
      <c r="S1" s="86"/>
      <c r="T1" s="86"/>
      <c r="U1" s="86"/>
      <c r="V1" s="86"/>
    </row>
    <row r="2" spans="1:29" ht="45" x14ac:dyDescent="0.25">
      <c r="A2" s="9" t="s">
        <v>13</v>
      </c>
      <c r="B2" s="9" t="s">
        <v>14</v>
      </c>
      <c r="C2" s="9" t="s">
        <v>15</v>
      </c>
      <c r="D2" s="9" t="s">
        <v>9</v>
      </c>
      <c r="E2" s="9" t="s">
        <v>16</v>
      </c>
      <c r="F2" s="9" t="s">
        <v>17</v>
      </c>
      <c r="G2" s="9" t="s">
        <v>18</v>
      </c>
      <c r="H2" s="9" t="s">
        <v>4</v>
      </c>
      <c r="I2" s="9" t="s">
        <v>19</v>
      </c>
      <c r="J2" s="33" t="s">
        <v>174</v>
      </c>
      <c r="K2" s="10" t="s">
        <v>21</v>
      </c>
      <c r="L2" s="10" t="s">
        <v>22</v>
      </c>
      <c r="M2" s="10" t="s">
        <v>23</v>
      </c>
      <c r="N2" s="10" t="s">
        <v>24</v>
      </c>
      <c r="O2" s="10" t="s">
        <v>172</v>
      </c>
      <c r="P2" s="10" t="s">
        <v>25</v>
      </c>
      <c r="Q2" s="11" t="s">
        <v>26</v>
      </c>
      <c r="R2" s="11" t="s">
        <v>27</v>
      </c>
      <c r="S2" s="11" t="s">
        <v>28</v>
      </c>
      <c r="T2" s="11" t="s">
        <v>29</v>
      </c>
      <c r="U2" s="11" t="s">
        <v>173</v>
      </c>
      <c r="V2" s="11" t="s">
        <v>30</v>
      </c>
      <c r="W2" s="12" t="s">
        <v>31</v>
      </c>
      <c r="X2" s="13" t="s">
        <v>32</v>
      </c>
      <c r="Y2" s="9" t="s">
        <v>20</v>
      </c>
      <c r="Z2" s="33" t="s">
        <v>178</v>
      </c>
    </row>
    <row r="3" spans="1:29" x14ac:dyDescent="0.25">
      <c r="A3" t="s">
        <v>61</v>
      </c>
      <c r="B3" t="s">
        <v>62</v>
      </c>
      <c r="C3" t="s">
        <v>60</v>
      </c>
      <c r="D3" s="4">
        <v>19</v>
      </c>
      <c r="E3" s="4" t="s">
        <v>33</v>
      </c>
      <c r="F3" s="4" t="s">
        <v>63</v>
      </c>
      <c r="G3" s="14">
        <v>44651</v>
      </c>
      <c r="H3" s="4">
        <v>71</v>
      </c>
      <c r="I3" s="4">
        <v>195</v>
      </c>
      <c r="J3" s="4"/>
      <c r="K3" s="4">
        <v>240</v>
      </c>
      <c r="L3" s="4">
        <v>16</v>
      </c>
      <c r="M3" s="4">
        <v>59</v>
      </c>
      <c r="N3" s="4">
        <v>205</v>
      </c>
      <c r="O3" s="4">
        <v>135</v>
      </c>
      <c r="P3" s="4">
        <v>1400</v>
      </c>
      <c r="Q3" s="42">
        <f ca="1">IF(UnitCalculator[[#This Row],[MDL Raw]]="",60,INDEX(INDIRECT("MDL_"&amp;$E3),MATCH(UnitCalculator[[#This Row],[MDL Raw]],INDIRECT("MDL_"&amp;$E3&amp;"["&amp;((MATCH(TEXT($D3,"0"),INDIRECT("MDL_"&amp;$E3&amp;"[[#Headers],[17]:[62]]"),1)-1)*5+17)&amp;"]"),1),11))</f>
        <v>82</v>
      </c>
      <c r="R3" s="42">
        <f ca="1">IF(UnitCalculator[[#This Row],[SPT Raw]]="",60,INDEX(INDIRECT("SPT_"&amp;$E3),MATCH(UnitCalculator[[#This Row],[SPT Raw]],INDIRECT("SPT_"&amp;$E3&amp;"["&amp;((MATCH(TEXT($D3,"0"),INDIRECT("SPT_"&amp;$E3&amp;"[[#Headers],[17]:[62]]"),1)-1)*5+17)&amp;"]"),1),11))</f>
        <v>100</v>
      </c>
      <c r="S3" s="42">
        <f ca="1">IF(UnitCalculator[[#This Row],[HRP Raw]]="",60,INDEX(INDIRECT("HRP_"&amp;$E3),MATCH(UnitCalculator[[#This Row],[HRP Raw]],INDIRECT("HRP_"&amp;$E3&amp;"["&amp;((MATCH(TEXT($D3,"0"),INDIRECT("HRP_"&amp;$E3&amp;"[[#Headers],[17]:[62]]"),1)-1)*5+17)&amp;"]"),1),11))</f>
        <v>100</v>
      </c>
      <c r="T3" s="42">
        <f ca="1">IF(UnitCalculator[[#This Row],[SDC Raw]]="",60,INDEX(INDIRECT("SDC_"&amp;$E3),MATCH(UnitCalculator[[#This Row],[SDC Raw]],INDIRECT("SDC_"&amp;$E3&amp;"["&amp;((MATCH(TEXT($D3,"0"),INDIRECT("SDC_"&amp;$E3&amp;"[[#Headers],[17]:[62]]"),1)-1)*5+17)&amp;"]"),-1),11))</f>
        <v>68</v>
      </c>
      <c r="U3" s="42">
        <f ca="1">IF(UnitCalculator[[#This Row],[PLK Raw]]="",60,INDEX(INDIRECT("PLK_"&amp;$E3),MATCH(UnitCalculator[[#This Row],[PLK Raw]],INDIRECT("PLK_"&amp;$E3&amp;"["&amp;((MATCH(TEXT($D3,"0"),INDIRECT("PLK_"&amp;$E3&amp;"[[#Headers],[17]:[62]]"),1)-1)*5+17)&amp;"]"),1),11))</f>
        <v>61</v>
      </c>
      <c r="V3" s="29">
        <f ca="1">IF(UnitCalculator[[#This Row],[2MR Raw]]="","",IF(UnitCalculator[[#This Row],[Alt. Event?]]="",INDEX(INDIRECT("Run_"&amp;$E3),MATCH(UnitCalculator[[#This Row],[2MR Raw]],INDIRECT("Run_"&amp;$E3&amp;"["&amp;((MATCH(TEXT($D3,"0"),INDIRECT("Run_"&amp;$E3&amp;"[[#Headers],[17]:[62]]"),1)-1)*5+17)&amp;"]"),-1),11),INDEX(INDIRECT($J3&amp;"_"&amp;$E3),MATCH(UnitCalculator[[#This Row],[2MR Raw]],INDIRECT($J3&amp;"_"&amp;$E3&amp;"["&amp;((MATCH(TEXT($D3,"0"),INDIRECT($J3&amp;"_"&amp;$E3&amp;"[[#Headers],[17]:[62]]"),1)-1)*5+17)&amp;"]"),-1),11)))</f>
        <v>98</v>
      </c>
      <c r="W3" s="27">
        <f ca="1">SUM(UnitCalculator[[#This Row],[MDL Score]:[2MR Score]])</f>
        <v>509</v>
      </c>
      <c r="X3" s="15" t="str">
        <f ca="1">IF(OR(UnitCalculator[[#This Row],[MDL Score]]&lt;60,UnitCalculator[[#This Row],[SPT Score]]&lt;60,UnitCalculator[[#This Row],[HRP Score]]&lt;60,UnitCalculator[[#This Row],[SDC Score]]&lt;60,UnitCalculator[[#This Row],[PLK Score]]&lt;60,UnitCalculator[[#This Row],[2MR Score]]&lt;60,UnitCalculator[[#This Row],[2MR Score]]=""),"Fail","")</f>
        <v/>
      </c>
      <c r="Y3" s="15"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3" cm="1">
        <f t="array" ref="Z3">ROW()-ROW(UnitCalculator[#Headers])</f>
        <v>1</v>
      </c>
      <c r="AC3" s="43"/>
    </row>
    <row r="4" spans="1:29" x14ac:dyDescent="0.25">
      <c r="A4" t="s">
        <v>66</v>
      </c>
      <c r="B4" t="s">
        <v>67</v>
      </c>
      <c r="C4" t="s">
        <v>35</v>
      </c>
      <c r="D4" s="4">
        <v>20</v>
      </c>
      <c r="E4" s="4" t="s">
        <v>34</v>
      </c>
      <c r="F4" s="4" t="s">
        <v>68</v>
      </c>
      <c r="G4" s="14">
        <v>44259</v>
      </c>
      <c r="H4" s="4">
        <v>67</v>
      </c>
      <c r="I4" s="4">
        <v>145</v>
      </c>
      <c r="J4" s="4"/>
      <c r="K4" s="4">
        <v>240</v>
      </c>
      <c r="L4" s="4">
        <v>12</v>
      </c>
      <c r="M4" s="4">
        <v>59</v>
      </c>
      <c r="N4" s="4">
        <v>155</v>
      </c>
      <c r="O4" s="4">
        <v>408</v>
      </c>
      <c r="P4" s="4">
        <v>1335</v>
      </c>
      <c r="Q4" s="45">
        <f ca="1">IF(UnitCalculator[[#This Row],[MDL Raw]]="",60,INDEX(INDIRECT("MDL_"&amp;$E4),MATCH(UnitCalculator[[#This Row],[MDL Raw]],INDIRECT("MDL_"&amp;$E4&amp;"["&amp;((MATCH(TEXT($D4,"0"),INDIRECT("MDL_"&amp;$E4&amp;"[[#Headers],[17]:[62]]"),1)-1)*5+17)&amp;"]"),1),11))</f>
        <v>100</v>
      </c>
      <c r="R4" s="45">
        <f ca="1">IF(UnitCalculator[[#This Row],[SPT Raw]]="",60,INDEX(INDIRECT("SPT_"&amp;$E4),MATCH(UnitCalculator[[#This Row],[SPT Raw]],INDIRECT("SPT_"&amp;$E4&amp;"["&amp;((MATCH(TEXT($D4,"0"),INDIRECT("SPT_"&amp;$E4&amp;"[[#Headers],[17]:[62]]"),1)-1)*5+17)&amp;"]"),1),11))</f>
        <v>100</v>
      </c>
      <c r="S4" s="45">
        <f ca="1">IF(UnitCalculator[[#This Row],[HRP Raw]]="",60,INDEX(INDIRECT("HRP_"&amp;$E4),MATCH(UnitCalculator[[#This Row],[HRP Raw]],INDIRECT("HRP_"&amp;$E4&amp;"["&amp;((MATCH(TEXT($D4,"0"),INDIRECT("HRP_"&amp;$E4&amp;"[[#Headers],[17]:[62]]"),1)-1)*5+17)&amp;"]"),1),11))</f>
        <v>100</v>
      </c>
      <c r="T4" s="45">
        <f ca="1">IF(UnitCalculator[[#This Row],[SDC Raw]]="",60,INDEX(INDIRECT("SDC_"&amp;$E4),MATCH(UnitCalculator[[#This Row],[SDC Raw]],INDIRECT("SDC_"&amp;$E4&amp;"["&amp;((MATCH(TEXT($D4,"0"),INDIRECT("SDC_"&amp;$E4&amp;"[[#Headers],[17]:[62]]"),1)-1)*5+17)&amp;"]"),-1),11))</f>
        <v>100</v>
      </c>
      <c r="U4" s="45">
        <f ca="1">IF(UnitCalculator[[#This Row],[PLK Raw]]="",60,INDEX(INDIRECT("PLK_"&amp;$E4),MATCH(UnitCalculator[[#This Row],[PLK Raw]],INDIRECT("PLK_"&amp;$E4&amp;"["&amp;((MATCH(TEXT($D4,"0"),INDIRECT("PLK_"&amp;$E4&amp;"[[#Headers],[17]:[62]]"),1)-1)*5+17)&amp;"]"),1),11))</f>
        <v>100</v>
      </c>
      <c r="V4" s="45">
        <f ca="1">IF(UnitCalculator[[#This Row],[2MR Raw]]="","",IF(UnitCalculator[[#This Row],[Alt. Event?]]="",INDEX(INDIRECT("Run_"&amp;$E4),MATCH(UnitCalculator[[#This Row],[2MR Raw]],INDIRECT("Run_"&amp;$E4&amp;"["&amp;((MATCH(TEXT($D4,"0"),INDIRECT("Run_"&amp;$E4&amp;"[[#Headers],[17]:[62]]"),1)-1)*5+17)&amp;"]"),-1),11),INDEX(INDIRECT($J4&amp;"_"&amp;$E4),MATCH(UnitCalculator[[#This Row],[2MR Raw]],INDIRECT($J4&amp;"_"&amp;$E4&amp;"["&amp;((MATCH(TEXT($D4,"0"),INDIRECT($J4&amp;"_"&amp;$E4&amp;"[[#Headers],[17]:[62]]"),1)-1)*5+17)&amp;"]"),-1),11)))</f>
        <v>100</v>
      </c>
      <c r="W4" s="27">
        <f ca="1">SUM(UnitCalculator[[#This Row],[MDL Score]:[2MR Score]])</f>
        <v>600</v>
      </c>
      <c r="X4" s="15" t="str">
        <f ca="1">IF(OR(UnitCalculator[[#This Row],[MDL Score]]&lt;60,UnitCalculator[[#This Row],[SPT Score]]&lt;60,UnitCalculator[[#This Row],[HRP Score]]&lt;60,UnitCalculator[[#This Row],[SDC Score]]&lt;60,UnitCalculator[[#This Row],[PLK Score]]&lt;60,UnitCalculator[[#This Row],[2MR Score]]&lt;60,UnitCalculator[[#This Row],[2MR Score]]=""),"Fail","")</f>
        <v/>
      </c>
      <c r="Y4" s="15"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4" cm="1">
        <f t="array" ref="Z4">ROW()-ROW(UnitCalculator[#Headers])</f>
        <v>2</v>
      </c>
    </row>
    <row r="5" spans="1:29" x14ac:dyDescent="0.25">
      <c r="A5" t="s">
        <v>79</v>
      </c>
      <c r="B5" t="s">
        <v>91</v>
      </c>
      <c r="C5" t="s">
        <v>36</v>
      </c>
      <c r="D5" s="4">
        <v>21</v>
      </c>
      <c r="E5" s="4" t="s">
        <v>33</v>
      </c>
      <c r="F5" s="4" t="s">
        <v>80</v>
      </c>
      <c r="G5" s="14">
        <v>44198</v>
      </c>
      <c r="H5" s="4">
        <v>70</v>
      </c>
      <c r="I5" s="4">
        <v>150</v>
      </c>
      <c r="J5" s="4" t="s">
        <v>178</v>
      </c>
      <c r="K5" s="4">
        <v>160</v>
      </c>
      <c r="L5" s="4">
        <v>11</v>
      </c>
      <c r="M5" s="4">
        <v>42</v>
      </c>
      <c r="N5" s="4">
        <v>151</v>
      </c>
      <c r="O5" s="4">
        <v>157</v>
      </c>
      <c r="P5" s="4">
        <v>3016</v>
      </c>
      <c r="Q5" s="45">
        <f ca="1">IF(UnitCalculator[[#This Row],[MDL Raw]]="",60,INDEX(INDIRECT("MDL_"&amp;$E5),MATCH(UnitCalculator[[#This Row],[MDL Raw]],INDIRECT("MDL_"&amp;$E5&amp;"["&amp;((MATCH(TEXT($D5,"0"),INDIRECT("MDL_"&amp;$E5&amp;"[[#Headers],[17]:[62]]"),1)-1)*5+17)&amp;"]"),1),11))</f>
        <v>64</v>
      </c>
      <c r="R5" s="45">
        <f ca="1">IF(UnitCalculator[[#This Row],[SPT Raw]]="",60,INDEX(INDIRECT("SPT_"&amp;$E5),MATCH(UnitCalculator[[#This Row],[SPT Raw]],INDIRECT("SPT_"&amp;$E5&amp;"["&amp;((MATCH(TEXT($D5,"0"),INDIRECT("SPT_"&amp;$E5&amp;"[[#Headers],[17]:[62]]"),1)-1)*5+17)&amp;"]"),1),11))</f>
        <v>94</v>
      </c>
      <c r="S5" s="45">
        <f ca="1">IF(UnitCalculator[[#This Row],[HRP Raw]]="",60,INDEX(INDIRECT("HRP_"&amp;$E5),MATCH(UnitCalculator[[#This Row],[HRP Raw]],INDIRECT("HRP_"&amp;$E5&amp;"["&amp;((MATCH(TEXT($D5,"0"),INDIRECT("HRP_"&amp;$E5&amp;"[[#Headers],[17]:[62]]"),1)-1)*5+17)&amp;"]"),1),11))</f>
        <v>87</v>
      </c>
      <c r="T5" s="45">
        <f ca="1">IF(UnitCalculator[[#This Row],[SDC Raw]]="",60,INDEX(INDIRECT("SDC_"&amp;$E5),MATCH(UnitCalculator[[#This Row],[SDC Raw]],INDIRECT("SDC_"&amp;$E5&amp;"["&amp;((MATCH(TEXT($D5,"0"),INDIRECT("SDC_"&amp;$E5&amp;"[[#Headers],[17]:[62]]"),1)-1)*5+17)&amp;"]"),-1),11))</f>
        <v>82</v>
      </c>
      <c r="U5" s="45">
        <f ca="1">IF(UnitCalculator[[#This Row],[PLK Raw]]="",60,INDEX(INDIRECT("PLK_"&amp;$E5),MATCH(UnitCalculator[[#This Row],[PLK Raw]],INDIRECT("PLK_"&amp;$E5&amp;"["&amp;((MATCH(TEXT($D5,"0"),INDIRECT("PLK_"&amp;$E5&amp;"[[#Headers],[17]:[62]]"),1)-1)*5+17)&amp;"]"),1),11))</f>
        <v>68</v>
      </c>
      <c r="V5" s="45">
        <f ca="1">IF(UnitCalculator[[#This Row],[2MR Raw]]="","",IF(UnitCalculator[[#This Row],[Alt. Event?]]="",INDEX(INDIRECT("Run_"&amp;$E5),MATCH(UnitCalculator[[#This Row],[2MR Raw]],INDIRECT("Run_"&amp;$E5&amp;"["&amp;((MATCH(TEXT($D5,"0"),INDIRECT("Run_"&amp;$E5&amp;"[[#Headers],[17]:[62]]"),1)-1)*5+17)&amp;"]"),-1),11),INDEX(INDIRECT($J5&amp;"_"&amp;$E5),MATCH(UnitCalculator[[#This Row],[2MR Raw]],INDIRECT($J5&amp;"_"&amp;$E5&amp;"["&amp;((MATCH(TEXT($D5,"0"),INDIRECT($J5&amp;"_"&amp;$E5&amp;"[[#Headers],[17]:[62]]"),1)-1)*5+17)&amp;"]"),-1),11)))</f>
        <v>60</v>
      </c>
      <c r="W5" s="27">
        <f ca="1">SUM(UnitCalculator[[#This Row],[MDL Score]:[2MR Score]])</f>
        <v>455</v>
      </c>
      <c r="X5" s="15" t="str">
        <f ca="1">IF(OR(UnitCalculator[[#This Row],[MDL Score]]&lt;60,UnitCalculator[[#This Row],[SPT Score]]&lt;60,UnitCalculator[[#This Row],[HRP Score]]&lt;60,UnitCalculator[[#This Row],[SDC Score]]&lt;60,UnitCalculator[[#This Row],[PLK Score]]&lt;60,UnitCalculator[[#This Row],[2MR Score]]&lt;60,UnitCalculator[[#This Row],[2MR Score]]=""),"Fail","")</f>
        <v/>
      </c>
      <c r="Y5"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5" cm="1">
        <f t="array" ref="Z5">ROW()-ROW(UnitCalculator[#Headers])</f>
        <v>3</v>
      </c>
    </row>
    <row r="6" spans="1:29" x14ac:dyDescent="0.25">
      <c r="A6" t="s">
        <v>84</v>
      </c>
      <c r="B6" t="s">
        <v>92</v>
      </c>
      <c r="C6" t="s">
        <v>37</v>
      </c>
      <c r="D6" s="4">
        <v>22</v>
      </c>
      <c r="E6" s="4" t="s">
        <v>34</v>
      </c>
      <c r="F6" s="4" t="s">
        <v>83</v>
      </c>
      <c r="G6" s="14">
        <v>44541</v>
      </c>
      <c r="H6" s="4">
        <v>72</v>
      </c>
      <c r="I6" s="4">
        <v>209</v>
      </c>
      <c r="J6" s="4"/>
      <c r="K6" s="4">
        <v>330</v>
      </c>
      <c r="L6" s="4">
        <v>10</v>
      </c>
      <c r="M6" s="4">
        <v>22</v>
      </c>
      <c r="N6" s="4">
        <v>244</v>
      </c>
      <c r="O6" s="4">
        <v>234</v>
      </c>
      <c r="P6" s="4">
        <v>2351</v>
      </c>
      <c r="Q6" s="45">
        <f ca="1">IF(UnitCalculator[[#This Row],[MDL Raw]]="",60,INDEX(INDIRECT("MDL_"&amp;$E6),MATCH(UnitCalculator[[#This Row],[MDL Raw]],INDIRECT("MDL_"&amp;$E6&amp;"["&amp;((MATCH(TEXT($D6,"0"),INDIRECT("MDL_"&amp;$E6&amp;"[[#Headers],[17]:[62]]"),1)-1)*5+17)&amp;"]"),1),11))</f>
        <v>100</v>
      </c>
      <c r="R6" s="45">
        <f ca="1">IF(UnitCalculator[[#This Row],[SPT Raw]]="",60,INDEX(INDIRECT("SPT_"&amp;$E6),MATCH(UnitCalculator[[#This Row],[SPT Raw]],INDIRECT("SPT_"&amp;$E6&amp;"["&amp;((MATCH(TEXT($D6,"0"),INDIRECT("SPT_"&amp;$E6&amp;"[[#Headers],[17]:[62]]"),1)-1)*5+17)&amp;"]"),1),11))</f>
        <v>100</v>
      </c>
      <c r="S6" s="45">
        <f ca="1">IF(UnitCalculator[[#This Row],[HRP Raw]]="",60,INDEX(INDIRECT("HRP_"&amp;$E6),MATCH(UnitCalculator[[#This Row],[HRP Raw]],INDIRECT("HRP_"&amp;$E6&amp;"["&amp;((MATCH(TEXT($D6,"0"),INDIRECT("HRP_"&amp;$E6&amp;"[[#Headers],[17]:[62]]"),1)-1)*5+17)&amp;"]"),1),11))</f>
        <v>78</v>
      </c>
      <c r="T6" s="45">
        <f ca="1">IF(UnitCalculator[[#This Row],[SDC Raw]]="",60,INDEX(INDIRECT("SDC_"&amp;$E6),MATCH(UnitCalculator[[#This Row],[SDC Raw]],INDIRECT("SDC_"&amp;$E6&amp;"["&amp;((MATCH(TEXT($D6,"0"),INDIRECT("SDC_"&amp;$E6&amp;"[[#Headers],[17]:[62]]"),1)-1)*5+17)&amp;"]"),-1),11))</f>
        <v>69</v>
      </c>
      <c r="U6" s="45">
        <f ca="1">IF(UnitCalculator[[#This Row],[PLK Raw]]="",60,INDEX(INDIRECT("PLK_"&amp;$E6),MATCH(UnitCalculator[[#This Row],[PLK Raw]],INDIRECT("PLK_"&amp;$E6&amp;"["&amp;((MATCH(TEXT($D6,"0"),INDIRECT("PLK_"&amp;$E6&amp;"[[#Headers],[17]:[62]]"),1)-1)*5+17)&amp;"]"),1),11))</f>
        <v>81</v>
      </c>
      <c r="V6" s="45">
        <f ca="1">IF(UnitCalculator[[#This Row],[2MR Raw]]="","",IF(UnitCalculator[[#This Row],[Alt. Event?]]="",INDEX(INDIRECT("Run_"&amp;$E6),MATCH(UnitCalculator[[#This Row],[2MR Raw]],INDIRECT("Run_"&amp;$E6&amp;"["&amp;((MATCH(TEXT($D6,"0"),INDIRECT("Run_"&amp;$E6&amp;"[[#Headers],[17]:[62]]"),1)-1)*5+17)&amp;"]"),-1),11),INDEX(INDIRECT($J6&amp;"_"&amp;$E6),MATCH(UnitCalculator[[#This Row],[2MR Raw]],INDIRECT($J6&amp;"_"&amp;$E6&amp;"["&amp;((MATCH(TEXT($D6,"0"),INDIRECT($J6&amp;"_"&amp;$E6&amp;"[[#Headers],[17]:[62]]"),1)-1)*5+17)&amp;"]"),-1),11)))</f>
        <v>41</v>
      </c>
      <c r="W6" s="27">
        <f ca="1">SUM(UnitCalculator[[#This Row],[MDL Score]:[2MR Score]])</f>
        <v>469</v>
      </c>
      <c r="X6" s="15" t="str">
        <f ca="1">IF(OR(UnitCalculator[[#This Row],[MDL Score]]&lt;60,UnitCalculator[[#This Row],[SPT Score]]&lt;60,UnitCalculator[[#This Row],[HRP Score]]&lt;60,UnitCalculator[[#This Row],[SDC Score]]&lt;60,UnitCalculator[[#This Row],[PLK Score]]&lt;60,UnitCalculator[[#This Row],[2MR Score]]&lt;60,UnitCalculator[[#This Row],[2MR Score]]=""),"Fail","")</f>
        <v>Fail</v>
      </c>
      <c r="Y6"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6" cm="1">
        <f t="array" ref="Z6">ROW()-ROW(UnitCalculator[#Headers])</f>
        <v>4</v>
      </c>
    </row>
    <row r="7" spans="1:29" x14ac:dyDescent="0.25">
      <c r="A7" t="s">
        <v>85</v>
      </c>
      <c r="B7" t="s">
        <v>93</v>
      </c>
      <c r="C7" t="s">
        <v>38</v>
      </c>
      <c r="D7" s="4">
        <v>23</v>
      </c>
      <c r="E7" s="4" t="s">
        <v>33</v>
      </c>
      <c r="F7" s="4" t="s">
        <v>81</v>
      </c>
      <c r="G7" s="14">
        <v>44531</v>
      </c>
      <c r="H7" s="4">
        <v>64</v>
      </c>
      <c r="I7" s="4">
        <v>189</v>
      </c>
      <c r="J7" s="4"/>
      <c r="K7" s="4">
        <v>240</v>
      </c>
      <c r="L7" s="4">
        <v>13</v>
      </c>
      <c r="M7" s="4">
        <v>46</v>
      </c>
      <c r="N7" s="4">
        <v>221</v>
      </c>
      <c r="O7" s="4">
        <v>305</v>
      </c>
      <c r="P7" s="4">
        <v>1340</v>
      </c>
      <c r="Q7" s="45">
        <f ca="1">IF(UnitCalculator[[#This Row],[MDL Raw]]="",60,INDEX(INDIRECT("MDL_"&amp;$E7),MATCH(UnitCalculator[[#This Row],[MDL Raw]],INDIRECT("MDL_"&amp;$E7&amp;"["&amp;((MATCH(TEXT($D7,"0"),INDIRECT("MDL_"&amp;$E7&amp;"[[#Headers],[17]:[62]]"),1)-1)*5+17)&amp;"]"),1),11))</f>
        <v>79</v>
      </c>
      <c r="R7" s="45">
        <f ca="1">IF(UnitCalculator[[#This Row],[SPT Raw]]="",60,INDEX(INDIRECT("SPT_"&amp;$E7),MATCH(UnitCalculator[[#This Row],[SPT Raw]],INDIRECT("SPT_"&amp;$E7&amp;"["&amp;((MATCH(TEXT($D7,"0"),INDIRECT("SPT_"&amp;$E7&amp;"[[#Headers],[17]:[62]]"),1)-1)*5+17)&amp;"]"),1),11))</f>
        <v>100</v>
      </c>
      <c r="S7" s="45">
        <f ca="1">IF(UnitCalculator[[#This Row],[HRP Raw]]="",60,INDEX(INDIRECT("HRP_"&amp;$E7),MATCH(UnitCalculator[[#This Row],[HRP Raw]],INDIRECT("HRP_"&amp;$E7&amp;"["&amp;((MATCH(TEXT($D7,"0"),INDIRECT("HRP_"&amp;$E7&amp;"[[#Headers],[17]:[62]]"),1)-1)*5+17)&amp;"]"),1),11))</f>
        <v>90</v>
      </c>
      <c r="T7" s="45">
        <f ca="1">IF(UnitCalculator[[#This Row],[SDC Raw]]="",60,INDEX(INDIRECT("SDC_"&amp;$E7),MATCH(UnitCalculator[[#This Row],[SDC Raw]],INDIRECT("SDC_"&amp;$E7&amp;"["&amp;((MATCH(TEXT($D7,"0"),INDIRECT("SDC_"&amp;$E7&amp;"[[#Headers],[17]:[62]]"),1)-1)*5+17)&amp;"]"),-1),11))</f>
        <v>62</v>
      </c>
      <c r="U7" s="45">
        <f ca="1">IF(UnitCalculator[[#This Row],[PLK Raw]]="",60,INDEX(INDIRECT("PLK_"&amp;$E7),MATCH(UnitCalculator[[#This Row],[PLK Raw]],INDIRECT("PLK_"&amp;$E7&amp;"["&amp;((MATCH(TEXT($D7,"0"),INDIRECT("PLK_"&amp;$E7&amp;"[[#Headers],[17]:[62]]"),1)-1)*5+17)&amp;"]"),1),11))</f>
        <v>90</v>
      </c>
      <c r="V7" s="45">
        <f ca="1">IF(UnitCalculator[[#This Row],[2MR Raw]]="","",IF(UnitCalculator[[#This Row],[Alt. Event?]]="",INDEX(INDIRECT("Run_"&amp;$E7),MATCH(UnitCalculator[[#This Row],[2MR Raw]],INDIRECT("Run_"&amp;$E7&amp;"["&amp;((MATCH(TEXT($D7,"0"),INDIRECT("Run_"&amp;$E7&amp;"[[#Headers],[17]:[62]]"),1)-1)*5+17)&amp;"]"),-1),11),INDEX(INDIRECT($J7&amp;"_"&amp;$E7),MATCH(UnitCalculator[[#This Row],[2MR Raw]],INDIRECT($J7&amp;"_"&amp;$E7&amp;"["&amp;((MATCH(TEXT($D7,"0"),INDIRECT($J7&amp;"_"&amp;$E7&amp;"[[#Headers],[17]:[62]]"),1)-1)*5+17)&amp;"]"),-1),11)))</f>
        <v>99</v>
      </c>
      <c r="W7" s="27">
        <f ca="1">SUM(UnitCalculator[[#This Row],[MDL Score]:[2MR Score]])</f>
        <v>520</v>
      </c>
      <c r="X7" s="15" t="str">
        <f ca="1">IF(OR(UnitCalculator[[#This Row],[MDL Score]]&lt;60,UnitCalculator[[#This Row],[SPT Score]]&lt;60,UnitCalculator[[#This Row],[HRP Score]]&lt;60,UnitCalculator[[#This Row],[SDC Score]]&lt;60,UnitCalculator[[#This Row],[PLK Score]]&lt;60,UnitCalculator[[#This Row],[2MR Score]]&lt;60,UnitCalculator[[#This Row],[2MR Score]]=""),"Fail","")</f>
        <v/>
      </c>
      <c r="Y7"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7" cm="1">
        <f t="array" ref="Z7">ROW()-ROW(UnitCalculator[#Headers])</f>
        <v>5</v>
      </c>
    </row>
    <row r="8" spans="1:29" x14ac:dyDescent="0.25">
      <c r="A8" t="s">
        <v>86</v>
      </c>
      <c r="B8" t="s">
        <v>94</v>
      </c>
      <c r="C8" t="s">
        <v>39</v>
      </c>
      <c r="D8" s="4">
        <v>24</v>
      </c>
      <c r="E8" s="4" t="s">
        <v>34</v>
      </c>
      <c r="F8" s="4" t="s">
        <v>63</v>
      </c>
      <c r="G8" s="14">
        <v>44557</v>
      </c>
      <c r="H8" s="4">
        <v>72</v>
      </c>
      <c r="I8" s="4">
        <v>172</v>
      </c>
      <c r="J8" s="4" t="s">
        <v>176</v>
      </c>
      <c r="K8" s="4">
        <v>175</v>
      </c>
      <c r="L8" s="4">
        <v>5</v>
      </c>
      <c r="M8" s="4">
        <v>7</v>
      </c>
      <c r="N8" s="4">
        <v>233</v>
      </c>
      <c r="O8" s="4">
        <v>409</v>
      </c>
      <c r="P8" s="4">
        <v>2831</v>
      </c>
      <c r="Q8" s="45">
        <f ca="1">IF(UnitCalculator[[#This Row],[MDL Raw]]="",60,INDEX(INDIRECT("MDL_"&amp;$E8),MATCH(UnitCalculator[[#This Row],[MDL Raw]],INDIRECT("MDL_"&amp;$E8&amp;"["&amp;((MATCH(TEXT($D8,"0"),INDIRECT("MDL_"&amp;$E8&amp;"[[#Headers],[17]:[62]]"),1)-1)*5+17)&amp;"]"),1),11))</f>
        <v>89</v>
      </c>
      <c r="R8" s="45">
        <f ca="1">IF(UnitCalculator[[#This Row],[SPT Raw]]="",60,INDEX(INDIRECT("SPT_"&amp;$E8),MATCH(UnitCalculator[[#This Row],[SPT Raw]],INDIRECT("SPT_"&amp;$E8&amp;"["&amp;((MATCH(TEXT($D8,"0"),INDIRECT("SPT_"&amp;$E8&amp;"[[#Headers],[17]:[62]]"),1)-1)*5+17)&amp;"]"),1),11))</f>
        <v>66</v>
      </c>
      <c r="S8" s="45">
        <f ca="1">IF(UnitCalculator[[#This Row],[HRP Raw]]="",60,INDEX(INDIRECT("HRP_"&amp;$E8),MATCH(UnitCalculator[[#This Row],[HRP Raw]],INDIRECT("HRP_"&amp;$E8&amp;"["&amp;((MATCH(TEXT($D8,"0"),INDIRECT("HRP_"&amp;$E8&amp;"[[#Headers],[17]:[62]]"),1)-1)*5+17)&amp;"]"),1),11))</f>
        <v>30</v>
      </c>
      <c r="T8" s="45">
        <f ca="1">IF(UnitCalculator[[#This Row],[SDC Raw]]="",60,INDEX(INDIRECT("SDC_"&amp;$E8),MATCH(UnitCalculator[[#This Row],[SDC Raw]],INDIRECT("SDC_"&amp;$E8&amp;"["&amp;((MATCH(TEXT($D8,"0"),INDIRECT("SDC_"&amp;$E8&amp;"[[#Headers],[17]:[62]]"),1)-1)*5+17)&amp;"]"),-1),11))</f>
        <v>76</v>
      </c>
      <c r="U8" s="45">
        <f ca="1">IF(UnitCalculator[[#This Row],[PLK Raw]]="",60,INDEX(INDIRECT("PLK_"&amp;$E8),MATCH(UnitCalculator[[#This Row],[PLK Raw]],INDIRECT("PLK_"&amp;$E8&amp;"["&amp;((MATCH(TEXT($D8,"0"),INDIRECT("PLK_"&amp;$E8&amp;"[[#Headers],[17]:[62]]"),1)-1)*5+17)&amp;"]"),1),11))</f>
        <v>100</v>
      </c>
      <c r="V8" s="45">
        <f ca="1">IF(UnitCalculator[[#This Row],[2MR Raw]]="","",IF(UnitCalculator[[#This Row],[Alt. Event?]]="",INDEX(INDIRECT("Run_"&amp;$E8),MATCH(UnitCalculator[[#This Row],[2MR Raw]],INDIRECT("Run_"&amp;$E8&amp;"["&amp;((MATCH(TEXT($D8,"0"),INDIRECT("Run_"&amp;$E8&amp;"[[#Headers],[17]:[62]]"),1)-1)*5+17)&amp;"]"),-1),11),INDEX(INDIRECT($J8&amp;"_"&amp;$E8),MATCH(UnitCalculator[[#This Row],[2MR Raw]],INDIRECT($J8&amp;"_"&amp;$E8&amp;"["&amp;((MATCH(TEXT($D8,"0"),INDIRECT($J8&amp;"_"&amp;$E8&amp;"[[#Headers],[17]:[62]]"),1)-1)*5+17)&amp;"]"),-1),11)))</f>
        <v>60</v>
      </c>
      <c r="W8" s="27">
        <f ca="1">SUM(UnitCalculator[[#This Row],[MDL Score]:[2MR Score]])</f>
        <v>421</v>
      </c>
      <c r="X8" s="15" t="str">
        <f ca="1">IF(OR(UnitCalculator[[#This Row],[MDL Score]]&lt;60,UnitCalculator[[#This Row],[SPT Score]]&lt;60,UnitCalculator[[#This Row],[HRP Score]]&lt;60,UnitCalculator[[#This Row],[SDC Score]]&lt;60,UnitCalculator[[#This Row],[PLK Score]]&lt;60,UnitCalculator[[#This Row],[2MR Score]]&lt;60,UnitCalculator[[#This Row],[2MR Score]]=""),"Fail","")</f>
        <v>Fail</v>
      </c>
      <c r="Y8"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8" cm="1">
        <f t="array" ref="Z8">ROW()-ROW(UnitCalculator[#Headers])</f>
        <v>6</v>
      </c>
    </row>
    <row r="9" spans="1:29" x14ac:dyDescent="0.25">
      <c r="A9" t="s">
        <v>87</v>
      </c>
      <c r="B9" t="s">
        <v>95</v>
      </c>
      <c r="C9" t="s">
        <v>40</v>
      </c>
      <c r="D9" s="4">
        <v>25</v>
      </c>
      <c r="E9" s="4" t="s">
        <v>33</v>
      </c>
      <c r="F9" s="4" t="s">
        <v>68</v>
      </c>
      <c r="G9" s="14">
        <v>44188</v>
      </c>
      <c r="H9" s="4">
        <v>70</v>
      </c>
      <c r="I9" s="4">
        <v>140</v>
      </c>
      <c r="J9" s="4"/>
      <c r="K9" s="4">
        <v>130</v>
      </c>
      <c r="L9" s="4">
        <v>5.5</v>
      </c>
      <c r="M9" s="4">
        <v>24</v>
      </c>
      <c r="N9" s="4">
        <v>301</v>
      </c>
      <c r="O9" s="4">
        <v>248</v>
      </c>
      <c r="P9" s="4">
        <v>1901</v>
      </c>
      <c r="Q9" s="45">
        <f ca="1">IF(UnitCalculator[[#This Row],[MDL Raw]]="",60,INDEX(INDIRECT("MDL_"&amp;$E9),MATCH(UnitCalculator[[#This Row],[MDL Raw]],INDIRECT("MDL_"&amp;$E9&amp;"["&amp;((MATCH(TEXT($D9,"0"),INDIRECT("MDL_"&amp;$E9&amp;"[[#Headers],[17]:[62]]"),1)-1)*5+17)&amp;"]"),1),11))</f>
        <v>50</v>
      </c>
      <c r="R9" s="45">
        <f ca="1">IF(UnitCalculator[[#This Row],[SPT Raw]]="",60,INDEX(INDIRECT("SPT_"&amp;$E9),MATCH(UnitCalculator[[#This Row],[SPT Raw]],INDIRECT("SPT_"&amp;$E9&amp;"["&amp;((MATCH(TEXT($D9,"0"),INDIRECT("SPT_"&amp;$E9&amp;"[[#Headers],[17]:[62]]"),1)-1)*5+17)&amp;"]"),1),11))</f>
        <v>28</v>
      </c>
      <c r="S9" s="45">
        <f ca="1">IF(UnitCalculator[[#This Row],[HRP Raw]]="",60,INDEX(INDIRECT("HRP_"&amp;$E9),MATCH(UnitCalculator[[#This Row],[HRP Raw]],INDIRECT("HRP_"&amp;$E9&amp;"["&amp;((MATCH(TEXT($D9,"0"),INDIRECT("HRP_"&amp;$E9&amp;"[[#Headers],[17]:[62]]"),1)-1)*5+17)&amp;"]"),1),11))</f>
        <v>69</v>
      </c>
      <c r="T9" s="45">
        <f ca="1">IF(UnitCalculator[[#This Row],[SDC Raw]]="",60,INDEX(INDIRECT("SDC_"&amp;$E9),MATCH(UnitCalculator[[#This Row],[SDC Raw]],INDIRECT("SDC_"&amp;$E9&amp;"["&amp;((MATCH(TEXT($D9,"0"),INDIRECT("SDC_"&amp;$E9&amp;"[[#Headers],[17]:[62]]"),1)-1)*5+17)&amp;"]"),-1),11))</f>
        <v>30</v>
      </c>
      <c r="U9" s="45">
        <f ca="1">IF(UnitCalculator[[#This Row],[PLK Raw]]="",60,INDEX(INDIRECT("PLK_"&amp;$E9),MATCH(UnitCalculator[[#This Row],[PLK Raw]],INDIRECT("PLK_"&amp;$E9&amp;"["&amp;((MATCH(TEXT($D9,"0"),INDIRECT("PLK_"&amp;$E9&amp;"[[#Headers],[17]:[62]]"),1)-1)*5+17)&amp;"]"),1),11))</f>
        <v>85</v>
      </c>
      <c r="V9" s="45">
        <f ca="1">IF(UnitCalculator[[#This Row],[2MR Raw]]="","",IF(UnitCalculator[[#This Row],[Alt. Event?]]="",INDEX(INDIRECT("Run_"&amp;$E9),MATCH(UnitCalculator[[#This Row],[2MR Raw]],INDIRECT("Run_"&amp;$E9&amp;"["&amp;((MATCH(TEXT($D9,"0"),INDIRECT("Run_"&amp;$E9&amp;"[[#Headers],[17]:[62]]"),1)-1)*5+17)&amp;"]"),-1),11),INDEX(INDIRECT($J9&amp;"_"&amp;$E9),MATCH(UnitCalculator[[#This Row],[2MR Raw]],INDIRECT($J9&amp;"_"&amp;$E9&amp;"["&amp;((MATCH(TEXT($D9,"0"),INDIRECT($J9&amp;"_"&amp;$E9&amp;"[[#Headers],[17]:[62]]"),1)-1)*5+17)&amp;"]"),-1),11)))</f>
        <v>68</v>
      </c>
      <c r="W9" s="27">
        <f ca="1">SUM(UnitCalculator[[#This Row],[MDL Score]:[2MR Score]])</f>
        <v>330</v>
      </c>
      <c r="X9" s="15" t="str">
        <f ca="1">IF(OR(UnitCalculator[[#This Row],[MDL Score]]&lt;60,UnitCalculator[[#This Row],[SPT Score]]&lt;60,UnitCalculator[[#This Row],[HRP Score]]&lt;60,UnitCalculator[[#This Row],[SDC Score]]&lt;60,UnitCalculator[[#This Row],[PLK Score]]&lt;60,UnitCalculator[[#This Row],[2MR Score]]&lt;60,UnitCalculator[[#This Row],[2MR Score]]=""),"Fail","")</f>
        <v>Fail</v>
      </c>
      <c r="Y9"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9" cm="1">
        <f t="array" ref="Z9">ROW()-ROW(UnitCalculator[#Headers])</f>
        <v>7</v>
      </c>
    </row>
    <row r="10" spans="1:29" x14ac:dyDescent="0.25">
      <c r="A10" t="s">
        <v>88</v>
      </c>
      <c r="B10" t="s">
        <v>96</v>
      </c>
      <c r="C10" t="s">
        <v>41</v>
      </c>
      <c r="D10" s="4">
        <v>26</v>
      </c>
      <c r="E10" s="4" t="s">
        <v>34</v>
      </c>
      <c r="F10" s="4" t="s">
        <v>80</v>
      </c>
      <c r="G10" s="14">
        <v>44177</v>
      </c>
      <c r="H10" s="4">
        <v>71</v>
      </c>
      <c r="I10" s="4">
        <v>206</v>
      </c>
      <c r="J10" s="4"/>
      <c r="K10" s="4">
        <v>170</v>
      </c>
      <c r="L10" s="4"/>
      <c r="M10" s="4"/>
      <c r="N10" s="4">
        <v>257</v>
      </c>
      <c r="O10" s="4"/>
      <c r="P10" s="4">
        <v>1537</v>
      </c>
      <c r="Q10" s="45">
        <f ca="1">IF(UnitCalculator[[#This Row],[MDL Raw]]="",60,INDEX(INDIRECT("MDL_"&amp;$E10),MATCH(UnitCalculator[[#This Row],[MDL Raw]],INDIRECT("MDL_"&amp;$E10&amp;"["&amp;((MATCH(TEXT($D10,"0"),INDIRECT("MDL_"&amp;$E10&amp;"[[#Headers],[17]:[62]]"),1)-1)*5+17)&amp;"]"),1),11))</f>
        <v>89</v>
      </c>
      <c r="R10" s="45">
        <f ca="1">IF(UnitCalculator[[#This Row],[SPT Raw]]="",60,INDEX(INDIRECT("SPT_"&amp;$E10),MATCH(UnitCalculator[[#This Row],[SPT Raw]],INDIRECT("SPT_"&amp;$E10&amp;"["&amp;((MATCH(TEXT($D10,"0"),INDIRECT("SPT_"&amp;$E10&amp;"[[#Headers],[17]:[62]]"),1)-1)*5+17)&amp;"]"),1),11))</f>
        <v>60</v>
      </c>
      <c r="S10" s="45">
        <f ca="1">IF(UnitCalculator[[#This Row],[HRP Raw]]="",60,INDEX(INDIRECT("HRP_"&amp;$E10),MATCH(UnitCalculator[[#This Row],[HRP Raw]],INDIRECT("HRP_"&amp;$E10&amp;"["&amp;((MATCH(TEXT($D10,"0"),INDIRECT("HRP_"&amp;$E10&amp;"[[#Headers],[17]:[62]]"),1)-1)*5+17)&amp;"]"),1),11))</f>
        <v>60</v>
      </c>
      <c r="T10" s="45">
        <f ca="1">IF(UnitCalculator[[#This Row],[SDC Raw]]="",60,INDEX(INDIRECT("SDC_"&amp;$E10),MATCH(UnitCalculator[[#This Row],[SDC Raw]],INDIRECT("SDC_"&amp;$E10&amp;"["&amp;((MATCH(TEXT($D10,"0"),INDIRECT("SDC_"&amp;$E10&amp;"[[#Headers],[17]:[62]]"),1)-1)*5+17)&amp;"]"),-1),11))</f>
        <v>64</v>
      </c>
      <c r="U10" s="45">
        <f ca="1">IF(UnitCalculator[[#This Row],[PLK Raw]]="",60,INDEX(INDIRECT("PLK_"&amp;$E10),MATCH(UnitCalculator[[#This Row],[PLK Raw]],INDIRECT("PLK_"&amp;$E10&amp;"["&amp;((MATCH(TEXT($D10,"0"),INDIRECT("PLK_"&amp;$E10&amp;"[[#Headers],[17]:[62]]"),1)-1)*5+17)&amp;"]"),1),11))</f>
        <v>60</v>
      </c>
      <c r="V10" s="45">
        <f ca="1">IF(UnitCalculator[[#This Row],[2MR Raw]]="","",IF(UnitCalculator[[#This Row],[Alt. Event?]]="",INDEX(INDIRECT("Run_"&amp;$E10),MATCH(UnitCalculator[[#This Row],[2MR Raw]],INDIRECT("Run_"&amp;$E10&amp;"["&amp;((MATCH(TEXT($D10,"0"),INDIRECT("Run_"&amp;$E10&amp;"[[#Headers],[17]:[62]]"),1)-1)*5+17)&amp;"]"),-1),11),INDEX(INDIRECT($J10&amp;"_"&amp;$E10),MATCH(UnitCalculator[[#This Row],[2MR Raw]],INDIRECT($J10&amp;"_"&amp;$E10&amp;"["&amp;((MATCH(TEXT($D10,"0"),INDIRECT($J10&amp;"_"&amp;$E10&amp;"[[#Headers],[17]:[62]]"),1)-1)*5+17)&amp;"]"),-1),11)))</f>
        <v>98</v>
      </c>
      <c r="W10" s="27">
        <f ca="1">SUM(UnitCalculator[[#This Row],[MDL Score]:[2MR Score]])</f>
        <v>431</v>
      </c>
      <c r="X10" s="15" t="str">
        <f ca="1">IF(OR(UnitCalculator[[#This Row],[MDL Score]]&lt;60,UnitCalculator[[#This Row],[SPT Score]]&lt;60,UnitCalculator[[#This Row],[HRP Score]]&lt;60,UnitCalculator[[#This Row],[SDC Score]]&lt;60,UnitCalculator[[#This Row],[PLK Score]]&lt;60,UnitCalculator[[#This Row],[2MR Score]]&lt;60,UnitCalculator[[#This Row],[2MR Score]]=""),"Fail","")</f>
        <v/>
      </c>
      <c r="Y10"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10" cm="1">
        <f t="array" ref="Z10">ROW()-ROW(UnitCalculator[#Headers])</f>
        <v>8</v>
      </c>
    </row>
    <row r="11" spans="1:29" x14ac:dyDescent="0.25">
      <c r="A11" t="s">
        <v>89</v>
      </c>
      <c r="B11" t="s">
        <v>97</v>
      </c>
      <c r="C11" t="s">
        <v>42</v>
      </c>
      <c r="D11" s="4">
        <v>27</v>
      </c>
      <c r="E11" s="4" t="s">
        <v>33</v>
      </c>
      <c r="F11" s="4" t="s">
        <v>83</v>
      </c>
      <c r="G11" s="14">
        <v>44242</v>
      </c>
      <c r="H11" s="4">
        <v>63</v>
      </c>
      <c r="I11" s="4">
        <v>152</v>
      </c>
      <c r="J11" s="4"/>
      <c r="K11" s="4">
        <v>197</v>
      </c>
      <c r="L11" s="4">
        <v>13</v>
      </c>
      <c r="M11" s="4">
        <v>42</v>
      </c>
      <c r="N11" s="4">
        <v>232</v>
      </c>
      <c r="O11" s="4">
        <v>120</v>
      </c>
      <c r="P11" s="4">
        <v>1558</v>
      </c>
      <c r="Q11" s="45">
        <f ca="1">IF(UnitCalculator[[#This Row],[MDL Raw]]="",60,INDEX(INDIRECT("MDL_"&amp;$E11),MATCH(UnitCalculator[[#This Row],[MDL Raw]],INDIRECT("MDL_"&amp;$E11&amp;"["&amp;((MATCH(TEXT($D11,"0"),INDIRECT("MDL_"&amp;$E11&amp;"[[#Headers],[17]:[62]]"),1)-1)*5+17)&amp;"]"),1),11))</f>
        <v>70</v>
      </c>
      <c r="R11" s="45">
        <f ca="1">IF(UnitCalculator[[#This Row],[SPT Raw]]="",60,INDEX(INDIRECT("SPT_"&amp;$E11),MATCH(UnitCalculator[[#This Row],[SPT Raw]],INDIRECT("SPT_"&amp;$E11&amp;"["&amp;((MATCH(TEXT($D11,"0"),INDIRECT("SPT_"&amp;$E11&amp;"[[#Headers],[17]:[62]]"),1)-1)*5+17)&amp;"]"),1),11))</f>
        <v>99</v>
      </c>
      <c r="S11" s="45">
        <f ca="1">IF(UnitCalculator[[#This Row],[HRP Raw]]="",60,INDEX(INDIRECT("HRP_"&amp;$E11),MATCH(UnitCalculator[[#This Row],[HRP Raw]],INDIRECT("HRP_"&amp;$E11&amp;"["&amp;((MATCH(TEXT($D11,"0"),INDIRECT("HRP_"&amp;$E11&amp;"[[#Headers],[17]:[62]]"),1)-1)*5+17)&amp;"]"),1),11))</f>
        <v>86</v>
      </c>
      <c r="T11" s="45">
        <f ca="1">IF(UnitCalculator[[#This Row],[SDC Raw]]="",60,INDEX(INDIRECT("SDC_"&amp;$E11),MATCH(UnitCalculator[[#This Row],[SDC Raw]],INDIRECT("SDC_"&amp;$E11&amp;"["&amp;((MATCH(TEXT($D11,"0"),INDIRECT("SDC_"&amp;$E11&amp;"[[#Headers],[17]:[62]]"),1)-1)*5+17)&amp;"]"),-1),11))</f>
        <v>60</v>
      </c>
      <c r="U11" s="45">
        <f ca="1">IF(UnitCalculator[[#This Row],[PLK Raw]]="",60,INDEX(INDIRECT("PLK_"&amp;$E11),MATCH(UnitCalculator[[#This Row],[PLK Raw]],INDIRECT("PLK_"&amp;$E11&amp;"["&amp;((MATCH(TEXT($D11,"0"),INDIRECT("PLK_"&amp;$E11&amp;"[[#Headers],[17]:[62]]"),1)-1)*5+17)&amp;"]"),1),11))</f>
        <v>60</v>
      </c>
      <c r="V11" s="45">
        <f ca="1">IF(UnitCalculator[[#This Row],[2MR Raw]]="","",IF(UnitCalculator[[#This Row],[Alt. Event?]]="",INDEX(INDIRECT("Run_"&amp;$E11),MATCH(UnitCalculator[[#This Row],[2MR Raw]],INDIRECT("Run_"&amp;$E11&amp;"["&amp;((MATCH(TEXT($D11,"0"),INDIRECT("Run_"&amp;$E11&amp;"[[#Headers],[17]:[62]]"),1)-1)*5+17)&amp;"]"),-1),11),INDEX(INDIRECT($J11&amp;"_"&amp;$E11),MATCH(UnitCalculator[[#This Row],[2MR Raw]],INDIRECT($J11&amp;"_"&amp;$E11&amp;"["&amp;((MATCH(TEXT($D11,"0"),INDIRECT($J11&amp;"_"&amp;$E11&amp;"[[#Headers],[17]:[62]]"),1)-1)*5+17)&amp;"]"),-1),11)))</f>
        <v>89</v>
      </c>
      <c r="W11" s="27">
        <f ca="1">SUM(UnitCalculator[[#This Row],[MDL Score]:[2MR Score]])</f>
        <v>464</v>
      </c>
      <c r="X11" s="15" t="str">
        <f ca="1">IF(OR(UnitCalculator[[#This Row],[MDL Score]]&lt;60,UnitCalculator[[#This Row],[SPT Score]]&lt;60,UnitCalculator[[#This Row],[HRP Score]]&lt;60,UnitCalculator[[#This Row],[SDC Score]]&lt;60,UnitCalculator[[#This Row],[PLK Score]]&lt;60,UnitCalculator[[#This Row],[2MR Score]]&lt;60,UnitCalculator[[#This Row],[2MR Score]]=""),"Fail","")</f>
        <v/>
      </c>
      <c r="Y11"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11" cm="1">
        <f t="array" ref="Z11">ROW()-ROW(UnitCalculator[#Headers])</f>
        <v>9</v>
      </c>
    </row>
    <row r="12" spans="1:29" x14ac:dyDescent="0.25">
      <c r="A12" t="s">
        <v>90</v>
      </c>
      <c r="B12" t="s">
        <v>98</v>
      </c>
      <c r="C12" t="s">
        <v>43</v>
      </c>
      <c r="D12" s="4">
        <v>28</v>
      </c>
      <c r="E12" s="4" t="s">
        <v>34</v>
      </c>
      <c r="F12" s="4" t="s">
        <v>81</v>
      </c>
      <c r="G12" s="14">
        <v>44559</v>
      </c>
      <c r="H12" s="4">
        <v>68</v>
      </c>
      <c r="I12" s="4">
        <v>143</v>
      </c>
      <c r="J12" s="4"/>
      <c r="K12" s="4">
        <v>204</v>
      </c>
      <c r="L12" s="4">
        <v>5</v>
      </c>
      <c r="M12" s="4">
        <v>55</v>
      </c>
      <c r="N12" s="4">
        <v>136</v>
      </c>
      <c r="O12" s="4">
        <v>159</v>
      </c>
      <c r="P12" s="4">
        <v>1853</v>
      </c>
      <c r="Q12" s="45">
        <f ca="1">IF(UnitCalculator[[#This Row],[MDL Raw]]="",60,INDEX(INDIRECT("MDL_"&amp;$E12),MATCH(UnitCalculator[[#This Row],[MDL Raw]],INDIRECT("MDL_"&amp;$E12&amp;"["&amp;((MATCH(TEXT($D12,"0"),INDIRECT("MDL_"&amp;$E12&amp;"[[#Headers],[17]:[62]]"),1)-1)*5+17)&amp;"]"),1),11))</f>
        <v>95</v>
      </c>
      <c r="R12" s="45">
        <f ca="1">IF(UnitCalculator[[#This Row],[SPT Raw]]="",60,INDEX(INDIRECT("SPT_"&amp;$E12),MATCH(UnitCalculator[[#This Row],[SPT Raw]],INDIRECT("SPT_"&amp;$E12&amp;"["&amp;((MATCH(TEXT($D12,"0"),INDIRECT("SPT_"&amp;$E12&amp;"[[#Headers],[17]:[62]]"),1)-1)*5+17)&amp;"]"),1),11))</f>
        <v>65</v>
      </c>
      <c r="S12" s="45">
        <f ca="1">IF(UnitCalculator[[#This Row],[HRP Raw]]="",60,INDEX(INDIRECT("HRP_"&amp;$E12),MATCH(UnitCalculator[[#This Row],[HRP Raw]],INDIRECT("HRP_"&amp;$E12&amp;"["&amp;((MATCH(TEXT($D12,"0"),INDIRECT("HRP_"&amp;$E12&amp;"[[#Headers],[17]:[62]]"),1)-1)*5+17)&amp;"]"),1),11))</f>
        <v>100</v>
      </c>
      <c r="T12" s="45">
        <f ca="1">IF(UnitCalculator[[#This Row],[SDC Raw]]="",60,INDEX(INDIRECT("SDC_"&amp;$E12),MATCH(UnitCalculator[[#This Row],[SDC Raw]],INDIRECT("SDC_"&amp;$E12&amp;"["&amp;((MATCH(TEXT($D12,"0"),INDIRECT("SDC_"&amp;$E12&amp;"[[#Headers],[17]:[62]]"),1)-1)*5+17)&amp;"]"),-1),11))</f>
        <v>100</v>
      </c>
      <c r="U12" s="45">
        <f ca="1">IF(UnitCalculator[[#This Row],[PLK Raw]]="",60,INDEX(INDIRECT("PLK_"&amp;$E12),MATCH(UnitCalculator[[#This Row],[PLK Raw]],INDIRECT("PLK_"&amp;$E12&amp;"["&amp;((MATCH(TEXT($D12,"0"),INDIRECT("PLK_"&amp;$E12&amp;"[[#Headers],[17]:[62]]"),1)-1)*5+17)&amp;"]"),1),11))</f>
        <v>72</v>
      </c>
      <c r="V12" s="45">
        <f ca="1">IF(UnitCalculator[[#This Row],[2MR Raw]]="","",IF(UnitCalculator[[#This Row],[Alt. Event?]]="",INDEX(INDIRECT("Run_"&amp;$E12),MATCH(UnitCalculator[[#This Row],[2MR Raw]],INDIRECT("Run_"&amp;$E12&amp;"["&amp;((MATCH(TEXT($D12,"0"),INDIRECT("Run_"&amp;$E12&amp;"[[#Headers],[17]:[62]]"),1)-1)*5+17)&amp;"]"),-1),11),INDEX(INDIRECT($J12&amp;"_"&amp;$E12),MATCH(UnitCalculator[[#This Row],[2MR Raw]],INDIRECT($J12&amp;"_"&amp;$E12&amp;"["&amp;((MATCH(TEXT($D12,"0"),INDIRECT($J12&amp;"_"&amp;$E12&amp;"[[#Headers],[17]:[62]]"),1)-1)*5+17)&amp;"]"),-1),11)))</f>
        <v>81</v>
      </c>
      <c r="W12" s="27">
        <f ca="1">SUM(UnitCalculator[[#This Row],[MDL Score]:[2MR Score]])</f>
        <v>513</v>
      </c>
      <c r="X12" s="15" t="str">
        <f ca="1">IF(OR(UnitCalculator[[#This Row],[MDL Score]]&lt;60,UnitCalculator[[#This Row],[SPT Score]]&lt;60,UnitCalculator[[#This Row],[HRP Score]]&lt;60,UnitCalculator[[#This Row],[SDC Score]]&lt;60,UnitCalculator[[#This Row],[PLK Score]]&lt;60,UnitCalculator[[#This Row],[2MR Score]]&lt;60,UnitCalculator[[#This Row],[2MR Score]]=""),"Fail","")</f>
        <v/>
      </c>
      <c r="Y12"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12" cm="1">
        <f t="array" ref="Z12">ROW()-ROW(UnitCalculator[#Headers])</f>
        <v>10</v>
      </c>
    </row>
    <row r="13" spans="1:29" x14ac:dyDescent="0.25">
      <c r="A13" t="s">
        <v>110</v>
      </c>
      <c r="B13" t="s">
        <v>99</v>
      </c>
      <c r="C13" t="s">
        <v>44</v>
      </c>
      <c r="D13" s="4">
        <v>29</v>
      </c>
      <c r="E13" s="4" t="s">
        <v>33</v>
      </c>
      <c r="F13" s="4" t="s">
        <v>63</v>
      </c>
      <c r="G13" s="14">
        <v>44528</v>
      </c>
      <c r="H13" s="4">
        <v>64</v>
      </c>
      <c r="I13" s="4">
        <v>193</v>
      </c>
      <c r="J13" s="4"/>
      <c r="K13" s="4">
        <v>350</v>
      </c>
      <c r="L13" s="4">
        <v>14</v>
      </c>
      <c r="M13" s="4">
        <v>65</v>
      </c>
      <c r="N13" s="4">
        <v>125</v>
      </c>
      <c r="O13" s="4">
        <v>402</v>
      </c>
      <c r="P13" s="4">
        <v>1330</v>
      </c>
      <c r="Q13" s="45">
        <f ca="1">IF(UnitCalculator[[#This Row],[MDL Raw]]="",60,INDEX(INDIRECT("MDL_"&amp;$E13),MATCH(UnitCalculator[[#This Row],[MDL Raw]],INDIRECT("MDL_"&amp;$E13&amp;"["&amp;((MATCH(TEXT($D13,"0"),INDIRECT("MDL_"&amp;$E13&amp;"[[#Headers],[17]:[62]]"),1)-1)*5+17)&amp;"]"),1),11))</f>
        <v>100</v>
      </c>
      <c r="R13" s="45">
        <f ca="1">IF(UnitCalculator[[#This Row],[SPT Raw]]="",60,INDEX(INDIRECT("SPT_"&amp;$E13),MATCH(UnitCalculator[[#This Row],[SPT Raw]],INDIRECT("SPT_"&amp;$E13&amp;"["&amp;((MATCH(TEXT($D13,"0"),INDIRECT("SPT_"&amp;$E13&amp;"[[#Headers],[17]:[62]]"),1)-1)*5+17)&amp;"]"),1),11))</f>
        <v>100</v>
      </c>
      <c r="S13" s="45">
        <f ca="1">IF(UnitCalculator[[#This Row],[HRP Raw]]="",60,INDEX(INDIRECT("HRP_"&amp;$E13),MATCH(UnitCalculator[[#This Row],[HRP Raw]],INDIRECT("HRP_"&amp;$E13&amp;"["&amp;((MATCH(TEXT($D13,"0"),INDIRECT("HRP_"&amp;$E13&amp;"[[#Headers],[17]:[62]]"),1)-1)*5+17)&amp;"]"),1),11))</f>
        <v>100</v>
      </c>
      <c r="T13" s="45">
        <f ca="1">IF(UnitCalculator[[#This Row],[SDC Raw]]="",60,INDEX(INDIRECT("SDC_"&amp;$E13),MATCH(UnitCalculator[[#This Row],[SDC Raw]],INDIRECT("SDC_"&amp;$E13&amp;"["&amp;((MATCH(TEXT($D13,"0"),INDIRECT("SDC_"&amp;$E13&amp;"[[#Headers],[17]:[62]]"),1)-1)*5+17)&amp;"]"),-1),11))</f>
        <v>100</v>
      </c>
      <c r="U13" s="45">
        <f ca="1">IF(UnitCalculator[[#This Row],[PLK Raw]]="",60,INDEX(INDIRECT("PLK_"&amp;$E13),MATCH(UnitCalculator[[#This Row],[PLK Raw]],INDIRECT("PLK_"&amp;$E13&amp;"["&amp;((MATCH(TEXT($D13,"0"),INDIRECT("PLK_"&amp;$E13&amp;"[[#Headers],[17]:[62]]"),1)-1)*5+17)&amp;"]"),1),11))</f>
        <v>100</v>
      </c>
      <c r="V13" s="45">
        <f ca="1">IF(UnitCalculator[[#This Row],[2MR Raw]]="","",IF(UnitCalculator[[#This Row],[Alt. Event?]]="",INDEX(INDIRECT("Run_"&amp;$E13),MATCH(UnitCalculator[[#This Row],[2MR Raw]],INDIRECT("Run_"&amp;$E13&amp;"["&amp;((MATCH(TEXT($D13,"0"),INDIRECT("Run_"&amp;$E13&amp;"[[#Headers],[17]:[62]]"),1)-1)*5+17)&amp;"]"),-1),11),INDEX(INDIRECT($J13&amp;"_"&amp;$E13),MATCH(UnitCalculator[[#This Row],[2MR Raw]],INDIRECT($J13&amp;"_"&amp;$E13&amp;"["&amp;((MATCH(TEXT($D13,"0"),INDIRECT($J13&amp;"_"&amp;$E13&amp;"[[#Headers],[17]:[62]]"),1)-1)*5+17)&amp;"]"),-1),11)))</f>
        <v>100</v>
      </c>
      <c r="W13" s="27">
        <f ca="1">SUM(UnitCalculator[[#This Row],[MDL Score]:[2MR Score]])</f>
        <v>600</v>
      </c>
      <c r="X13" s="15" t="str">
        <f ca="1">IF(OR(UnitCalculator[[#This Row],[MDL Score]]&lt;60,UnitCalculator[[#This Row],[SPT Score]]&lt;60,UnitCalculator[[#This Row],[HRP Score]]&lt;60,UnitCalculator[[#This Row],[SDC Score]]&lt;60,UnitCalculator[[#This Row],[PLK Score]]&lt;60,UnitCalculator[[#This Row],[2MR Score]]&lt;60,UnitCalculator[[#This Row],[2MR Score]]=""),"Fail","")</f>
        <v/>
      </c>
      <c r="Y13"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13" cm="1">
        <f t="array" ref="Z13">ROW()-ROW(UnitCalculator[#Headers])</f>
        <v>11</v>
      </c>
    </row>
    <row r="14" spans="1:29" x14ac:dyDescent="0.25">
      <c r="A14" t="s">
        <v>111</v>
      </c>
      <c r="B14" t="s">
        <v>100</v>
      </c>
      <c r="C14" t="s">
        <v>55</v>
      </c>
      <c r="D14" s="4">
        <v>30</v>
      </c>
      <c r="E14" s="4" t="s">
        <v>34</v>
      </c>
      <c r="F14" s="4" t="s">
        <v>68</v>
      </c>
      <c r="G14" s="14">
        <v>44580</v>
      </c>
      <c r="H14" s="4">
        <v>74</v>
      </c>
      <c r="I14" s="4">
        <v>199</v>
      </c>
      <c r="J14" s="4"/>
      <c r="K14" s="4">
        <v>195</v>
      </c>
      <c r="L14" s="4">
        <v>12</v>
      </c>
      <c r="M14" s="4">
        <v>53</v>
      </c>
      <c r="N14" s="4">
        <v>322</v>
      </c>
      <c r="O14" s="4">
        <v>226</v>
      </c>
      <c r="P14" s="4">
        <v>1612</v>
      </c>
      <c r="Q14" s="45">
        <f ca="1">IF(UnitCalculator[[#This Row],[MDL Raw]]="",60,INDEX(INDIRECT("MDL_"&amp;$E14),MATCH(UnitCalculator[[#This Row],[MDL Raw]],INDIRECT("MDL_"&amp;$E14&amp;"["&amp;((MATCH(TEXT($D14,"0"),INDIRECT("MDL_"&amp;$E14&amp;"[[#Headers],[17]:[62]]"),1)-1)*5+17)&amp;"]"),1),11))</f>
        <v>94</v>
      </c>
      <c r="R14" s="45">
        <f ca="1">IF(UnitCalculator[[#This Row],[SPT Raw]]="",60,INDEX(INDIRECT("SPT_"&amp;$E14),MATCH(UnitCalculator[[#This Row],[SPT Raw]],INDIRECT("SPT_"&amp;$E14&amp;"["&amp;((MATCH(TEXT($D14,"0"),INDIRECT("SPT_"&amp;$E14&amp;"[[#Headers],[17]:[62]]"),1)-1)*5+17)&amp;"]"),1),11))</f>
        <v>100</v>
      </c>
      <c r="S14" s="45">
        <f ca="1">IF(UnitCalculator[[#This Row],[HRP Raw]]="",60,INDEX(INDIRECT("HRP_"&amp;$E14),MATCH(UnitCalculator[[#This Row],[HRP Raw]],INDIRECT("HRP_"&amp;$E14&amp;"["&amp;((MATCH(TEXT($D14,"0"),INDIRECT("HRP_"&amp;$E14&amp;"[[#Headers],[17]:[62]]"),1)-1)*5+17)&amp;"]"),1),11))</f>
        <v>100</v>
      </c>
      <c r="T14" s="45">
        <f ca="1">IF(UnitCalculator[[#This Row],[SDC Raw]]="",60,INDEX(INDIRECT("SDC_"&amp;$E14),MATCH(UnitCalculator[[#This Row],[SDC Raw]],INDIRECT("SDC_"&amp;$E14&amp;"["&amp;((MATCH(TEXT($D14,"0"),INDIRECT("SDC_"&amp;$E14&amp;"[[#Headers],[17]:[62]]"),1)-1)*5+17)&amp;"]"),-1),11))</f>
        <v>53</v>
      </c>
      <c r="U14" s="45">
        <f ca="1">IF(UnitCalculator[[#This Row],[PLK Raw]]="",60,INDEX(INDIRECT("PLK_"&amp;$E14),MATCH(UnitCalculator[[#This Row],[PLK Raw]],INDIRECT("PLK_"&amp;$E14&amp;"["&amp;((MATCH(TEXT($D14,"0"),INDIRECT("PLK_"&amp;$E14&amp;"[[#Headers],[17]:[62]]"),1)-1)*5+17)&amp;"]"),1),11))</f>
        <v>80</v>
      </c>
      <c r="V14" s="45">
        <f ca="1">IF(UnitCalculator[[#This Row],[2MR Raw]]="","",IF(UnitCalculator[[#This Row],[Alt. Event?]]="",INDEX(INDIRECT("Run_"&amp;$E14),MATCH(UnitCalculator[[#This Row],[2MR Raw]],INDIRECT("Run_"&amp;$E14&amp;"["&amp;((MATCH(TEXT($D14,"0"),INDIRECT("Run_"&amp;$E14&amp;"[[#Headers],[17]:[62]]"),1)-1)*5+17)&amp;"]"),-1),11),INDEX(INDIRECT($J14&amp;"_"&amp;$E14),MATCH(UnitCalculator[[#This Row],[2MR Raw]],INDIRECT($J14&amp;"_"&amp;$E14&amp;"["&amp;((MATCH(TEXT($D14,"0"),INDIRECT($J14&amp;"_"&amp;$E14&amp;"[[#Headers],[17]:[62]]"),1)-1)*5+17)&amp;"]"),-1),11)))</f>
        <v>96</v>
      </c>
      <c r="W14" s="27">
        <f ca="1">SUM(UnitCalculator[[#This Row],[MDL Score]:[2MR Score]])</f>
        <v>523</v>
      </c>
      <c r="X14" s="15" t="str">
        <f ca="1">IF(OR(UnitCalculator[[#This Row],[MDL Score]]&lt;60,UnitCalculator[[#This Row],[SPT Score]]&lt;60,UnitCalculator[[#This Row],[HRP Score]]&lt;60,UnitCalculator[[#This Row],[SDC Score]]&lt;60,UnitCalculator[[#This Row],[PLK Score]]&lt;60,UnitCalculator[[#This Row],[2MR Score]]&lt;60,UnitCalculator[[#This Row],[2MR Score]]=""),"Fail","")</f>
        <v>Fail</v>
      </c>
      <c r="Y14"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14" cm="1">
        <f t="array" ref="Z14">ROW()-ROW(UnitCalculator[#Headers])</f>
        <v>12</v>
      </c>
    </row>
    <row r="15" spans="1:29" x14ac:dyDescent="0.25">
      <c r="A15" t="s">
        <v>142</v>
      </c>
      <c r="B15" t="s">
        <v>101</v>
      </c>
      <c r="C15" t="s">
        <v>56</v>
      </c>
      <c r="D15" s="4">
        <v>31</v>
      </c>
      <c r="E15" s="4" t="s">
        <v>33</v>
      </c>
      <c r="F15" s="4" t="s">
        <v>80</v>
      </c>
      <c r="G15" s="14">
        <v>44557</v>
      </c>
      <c r="H15" s="4">
        <v>64</v>
      </c>
      <c r="I15" s="4">
        <v>140</v>
      </c>
      <c r="J15" s="4"/>
      <c r="K15" s="4">
        <v>315</v>
      </c>
      <c r="L15" s="4">
        <v>4.5</v>
      </c>
      <c r="M15" s="4">
        <v>17</v>
      </c>
      <c r="N15" s="4">
        <v>202</v>
      </c>
      <c r="O15" s="4">
        <v>219</v>
      </c>
      <c r="P15" s="4">
        <v>2036</v>
      </c>
      <c r="Q15" s="45">
        <f ca="1">IF(UnitCalculator[[#This Row],[MDL Raw]]="",60,INDEX(INDIRECT("MDL_"&amp;$E15),MATCH(UnitCalculator[[#This Row],[MDL Raw]],INDIRECT("MDL_"&amp;$E15&amp;"["&amp;((MATCH(TEXT($D15,"0"),INDIRECT("MDL_"&amp;$E15&amp;"[[#Headers],[17]:[62]]"),1)-1)*5+17)&amp;"]"),1),11))</f>
        <v>90</v>
      </c>
      <c r="R15" s="45">
        <f ca="1">IF(UnitCalculator[[#This Row],[SPT Raw]]="",60,INDEX(INDIRECT("SPT_"&amp;$E15),MATCH(UnitCalculator[[#This Row],[SPT Raw]],INDIRECT("SPT_"&amp;$E15&amp;"["&amp;((MATCH(TEXT($D15,"0"),INDIRECT("SPT_"&amp;$E15&amp;"[[#Headers],[17]:[62]]"),1)-1)*5+17)&amp;"]"),1),11))</f>
        <v>4</v>
      </c>
      <c r="S15" s="45">
        <f ca="1">IF(UnitCalculator[[#This Row],[HRP Raw]]="",60,INDEX(INDIRECT("HRP_"&amp;$E15),MATCH(UnitCalculator[[#This Row],[HRP Raw]],INDIRECT("HRP_"&amp;$E15&amp;"["&amp;((MATCH(TEXT($D15,"0"),INDIRECT("HRP_"&amp;$E15&amp;"[[#Headers],[17]:[62]]"),1)-1)*5+17)&amp;"]"),1),11))</f>
        <v>64</v>
      </c>
      <c r="T15" s="45">
        <f ca="1">IF(UnitCalculator[[#This Row],[SDC Raw]]="",60,INDEX(INDIRECT("SDC_"&amp;$E15),MATCH(UnitCalculator[[#This Row],[SDC Raw]],INDIRECT("SDC_"&amp;$E15&amp;"["&amp;((MATCH(TEXT($D15,"0"),INDIRECT("SDC_"&amp;$E15&amp;"[[#Headers],[17]:[62]]"),1)-1)*5+17)&amp;"]"),-1),11))</f>
        <v>73</v>
      </c>
      <c r="U15" s="45">
        <f ca="1">IF(UnitCalculator[[#This Row],[PLK Raw]]="",60,INDEX(INDIRECT("PLK_"&amp;$E15),MATCH(UnitCalculator[[#This Row],[PLK Raw]],INDIRECT("PLK_"&amp;$E15&amp;"["&amp;((MATCH(TEXT($D15,"0"),INDIRECT("PLK_"&amp;$E15&amp;"[[#Headers],[17]:[62]]"),1)-1)*5+17)&amp;"]"),1),11))</f>
        <v>78</v>
      </c>
      <c r="V15" s="45">
        <f ca="1">IF(UnitCalculator[[#This Row],[2MR Raw]]="","",IF(UnitCalculator[[#This Row],[Alt. Event?]]="",INDEX(INDIRECT("Run_"&amp;$E15),MATCH(UnitCalculator[[#This Row],[2MR Raw]],INDIRECT("Run_"&amp;$E15&amp;"["&amp;((MATCH(TEXT($D15,"0"),INDIRECT("Run_"&amp;$E15&amp;"[[#Headers],[17]:[62]]"),1)-1)*5+17)&amp;"]"),-1),11),INDEX(INDIRECT($J15&amp;"_"&amp;$E15),MATCH(UnitCalculator[[#This Row],[2MR Raw]],INDIRECT($J15&amp;"_"&amp;$E15&amp;"["&amp;((MATCH(TEXT($D15,"0"),INDIRECT($J15&amp;"_"&amp;$E15&amp;"[[#Headers],[17]:[62]]"),1)-1)*5+17)&amp;"]"),-1),11)))</f>
        <v>62</v>
      </c>
      <c r="W15" s="27">
        <f ca="1">SUM(UnitCalculator[[#This Row],[MDL Score]:[2MR Score]])</f>
        <v>371</v>
      </c>
      <c r="X15" s="15" t="str">
        <f ca="1">IF(OR(UnitCalculator[[#This Row],[MDL Score]]&lt;60,UnitCalculator[[#This Row],[SPT Score]]&lt;60,UnitCalculator[[#This Row],[HRP Score]]&lt;60,UnitCalculator[[#This Row],[SDC Score]]&lt;60,UnitCalculator[[#This Row],[PLK Score]]&lt;60,UnitCalculator[[#This Row],[2MR Score]]&lt;60,UnitCalculator[[#This Row],[2MR Score]]=""),"Fail","")</f>
        <v>Fail</v>
      </c>
      <c r="Y15"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15" cm="1">
        <f t="array" ref="Z15">ROW()-ROW(UnitCalculator[#Headers])</f>
        <v>13</v>
      </c>
    </row>
    <row r="16" spans="1:29" x14ac:dyDescent="0.25">
      <c r="A16" t="s">
        <v>112</v>
      </c>
      <c r="B16" t="s">
        <v>102</v>
      </c>
      <c r="C16" t="s">
        <v>57</v>
      </c>
      <c r="D16" s="4">
        <v>32</v>
      </c>
      <c r="E16" s="4" t="s">
        <v>34</v>
      </c>
      <c r="F16" s="4" t="s">
        <v>83</v>
      </c>
      <c r="G16" s="14">
        <v>44561</v>
      </c>
      <c r="H16" s="4">
        <v>65</v>
      </c>
      <c r="I16" s="4">
        <v>150</v>
      </c>
      <c r="J16" s="4"/>
      <c r="K16" s="4">
        <v>158</v>
      </c>
      <c r="L16" s="4">
        <v>10</v>
      </c>
      <c r="M16" s="4">
        <v>12</v>
      </c>
      <c r="N16" s="4">
        <v>316</v>
      </c>
      <c r="O16" s="4">
        <v>304</v>
      </c>
      <c r="P16" s="4">
        <v>1944</v>
      </c>
      <c r="Q16" s="45">
        <f ca="1">IF(UnitCalculator[[#This Row],[MDL Raw]]="",60,INDEX(INDIRECT("MDL_"&amp;$E16),MATCH(UnitCalculator[[#This Row],[MDL Raw]],INDIRECT("MDL_"&amp;$E16&amp;"["&amp;((MATCH(TEXT($D16,"0"),INDIRECT("MDL_"&amp;$E16&amp;"[[#Headers],[17]:[62]]"),1)-1)*5+17)&amp;"]"),1),11))</f>
        <v>79</v>
      </c>
      <c r="R16" s="45">
        <f ca="1">IF(UnitCalculator[[#This Row],[SPT Raw]]="",60,INDEX(INDIRECT("SPT_"&amp;$E16),MATCH(UnitCalculator[[#This Row],[SPT Raw]],INDIRECT("SPT_"&amp;$E16&amp;"["&amp;((MATCH(TEXT($D16,"0"),INDIRECT("SPT_"&amp;$E16&amp;"[[#Headers],[17]:[62]]"),1)-1)*5+17)&amp;"]"),1),11))</f>
        <v>100</v>
      </c>
      <c r="S16" s="45">
        <f ca="1">IF(UnitCalculator[[#This Row],[HRP Raw]]="",60,INDEX(INDIRECT("HRP_"&amp;$E16),MATCH(UnitCalculator[[#This Row],[HRP Raw]],INDIRECT("HRP_"&amp;$E16&amp;"["&amp;((MATCH(TEXT($D16,"0"),INDIRECT("HRP_"&amp;$E16&amp;"[[#Headers],[17]:[62]]"),1)-1)*5+17)&amp;"]"),1),11))</f>
        <v>66</v>
      </c>
      <c r="T16" s="45">
        <f ca="1">IF(UnitCalculator[[#This Row],[SDC Raw]]="",60,INDEX(INDIRECT("SDC_"&amp;$E16),MATCH(UnitCalculator[[#This Row],[SDC Raw]],INDIRECT("SDC_"&amp;$E16&amp;"["&amp;((MATCH(TEXT($D16,"0"),INDIRECT("SDC_"&amp;$E16&amp;"[[#Headers],[17]:[62]]"),1)-1)*5+17)&amp;"]"),-1),11))</f>
        <v>60</v>
      </c>
      <c r="U16" s="45">
        <f ca="1">IF(UnitCalculator[[#This Row],[PLK Raw]]="",60,INDEX(INDIRECT("PLK_"&amp;$E16),MATCH(UnitCalculator[[#This Row],[PLK Raw]],INDIRECT("PLK_"&amp;$E16&amp;"["&amp;((MATCH(TEXT($D16,"0"),INDIRECT("PLK_"&amp;$E16&amp;"[[#Headers],[17]:[62]]"),1)-1)*5+17)&amp;"]"),1),11))</f>
        <v>93</v>
      </c>
      <c r="V16" s="45">
        <f ca="1">IF(UnitCalculator[[#This Row],[2MR Raw]]="","",IF(UnitCalculator[[#This Row],[Alt. Event?]]="",INDEX(INDIRECT("Run_"&amp;$E16),MATCH(UnitCalculator[[#This Row],[2MR Raw]],INDIRECT("Run_"&amp;$E16&amp;"["&amp;((MATCH(TEXT($D16,"0"),INDIRECT("Run_"&amp;$E16&amp;"[[#Headers],[17]:[62]]"),1)-1)*5+17)&amp;"]"),-1),11),INDEX(INDIRECT($J16&amp;"_"&amp;$E16),MATCH(UnitCalculator[[#This Row],[2MR Raw]],INDIRECT($J16&amp;"_"&amp;$E16&amp;"["&amp;((MATCH(TEXT($D16,"0"),INDIRECT($J16&amp;"_"&amp;$E16&amp;"[[#Headers],[17]:[62]]"),1)-1)*5+17)&amp;"]"),-1),11)))</f>
        <v>76</v>
      </c>
      <c r="W16" s="27">
        <f ca="1">SUM(UnitCalculator[[#This Row],[MDL Score]:[2MR Score]])</f>
        <v>474</v>
      </c>
      <c r="X16" s="15" t="str">
        <f ca="1">IF(OR(UnitCalculator[[#This Row],[MDL Score]]&lt;60,UnitCalculator[[#This Row],[SPT Score]]&lt;60,UnitCalculator[[#This Row],[HRP Score]]&lt;60,UnitCalculator[[#This Row],[SDC Score]]&lt;60,UnitCalculator[[#This Row],[PLK Score]]&lt;60,UnitCalculator[[#This Row],[2MR Score]]&lt;60,UnitCalculator[[#This Row],[2MR Score]]=""),"Fail","")</f>
        <v/>
      </c>
      <c r="Y16"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16" cm="1">
        <f t="array" ref="Z16">ROW()-ROW(UnitCalculator[#Headers])</f>
        <v>14</v>
      </c>
    </row>
    <row r="17" spans="1:26" x14ac:dyDescent="0.25">
      <c r="A17" t="s">
        <v>113</v>
      </c>
      <c r="B17" t="s">
        <v>103</v>
      </c>
      <c r="C17" t="s">
        <v>58</v>
      </c>
      <c r="D17" s="4">
        <v>33</v>
      </c>
      <c r="E17" s="4" t="s">
        <v>33</v>
      </c>
      <c r="F17" s="4" t="s">
        <v>81</v>
      </c>
      <c r="G17" s="14">
        <v>44541</v>
      </c>
      <c r="H17" s="4">
        <v>65</v>
      </c>
      <c r="I17" s="4">
        <v>177</v>
      </c>
      <c r="J17" s="4" t="s">
        <v>175</v>
      </c>
      <c r="K17" s="4">
        <v>309</v>
      </c>
      <c r="L17" s="4">
        <v>6.8</v>
      </c>
      <c r="M17" s="4">
        <v>12</v>
      </c>
      <c r="N17" s="4">
        <v>217</v>
      </c>
      <c r="O17" s="4">
        <v>322</v>
      </c>
      <c r="P17" s="4">
        <v>3046</v>
      </c>
      <c r="Q17" s="45">
        <f ca="1">IF(UnitCalculator[[#This Row],[MDL Raw]]="",60,INDEX(INDIRECT("MDL_"&amp;$E17),MATCH(UnitCalculator[[#This Row],[MDL Raw]],INDIRECT("MDL_"&amp;$E17&amp;"["&amp;((MATCH(TEXT($D17,"0"),INDIRECT("MDL_"&amp;$E17&amp;"[[#Headers],[17]:[62]]"),1)-1)*5+17)&amp;"]"),1),11))</f>
        <v>90</v>
      </c>
      <c r="R17" s="45">
        <f ca="1">IF(UnitCalculator[[#This Row],[SPT Raw]]="",60,INDEX(INDIRECT("SPT_"&amp;$E17),MATCH(UnitCalculator[[#This Row],[SPT Raw]],INDIRECT("SPT_"&amp;$E17&amp;"["&amp;((MATCH(TEXT($D17,"0"),INDIRECT("SPT_"&amp;$E17&amp;"[[#Headers],[17]:[62]]"),1)-1)*5+17)&amp;"]"),1),11))</f>
        <v>60</v>
      </c>
      <c r="S17" s="45">
        <f ca="1">IF(UnitCalculator[[#This Row],[HRP Raw]]="",60,INDEX(INDIRECT("HRP_"&amp;$E17),MATCH(UnitCalculator[[#This Row],[HRP Raw]],INDIRECT("HRP_"&amp;$E17&amp;"["&amp;((MATCH(TEXT($D17,"0"),INDIRECT("HRP_"&amp;$E17&amp;"[[#Headers],[17]:[62]]"),1)-1)*5+17)&amp;"]"),1),11))</f>
        <v>62</v>
      </c>
      <c r="T17" s="45">
        <f ca="1">IF(UnitCalculator[[#This Row],[SDC Raw]]="",60,INDEX(INDIRECT("SDC_"&amp;$E17),MATCH(UnitCalculator[[#This Row],[SDC Raw]],INDIRECT("SDC_"&amp;$E17&amp;"["&amp;((MATCH(TEXT($D17,"0"),INDIRECT("SDC_"&amp;$E17&amp;"[[#Headers],[17]:[62]]"),1)-1)*5+17)&amp;"]"),-1),11))</f>
        <v>65</v>
      </c>
      <c r="U17" s="45">
        <f ca="1">IF(UnitCalculator[[#This Row],[PLK Raw]]="",60,INDEX(INDIRECT("PLK_"&amp;$E17),MATCH(UnitCalculator[[#This Row],[PLK Raw]],INDIRECT("PLK_"&amp;$E17&amp;"["&amp;((MATCH(TEXT($D17,"0"),INDIRECT("PLK_"&amp;$E17&amp;"[[#Headers],[17]:[62]]"),1)-1)*5+17)&amp;"]"),1),11))</f>
        <v>99</v>
      </c>
      <c r="V17" s="45">
        <f ca="1">IF(UnitCalculator[[#This Row],[2MR Raw]]="","",IF(UnitCalculator[[#This Row],[Alt. Event?]]="",INDEX(INDIRECT("Run_"&amp;$E17),MATCH(UnitCalculator[[#This Row],[2MR Raw]],INDIRECT("Run_"&amp;$E17&amp;"["&amp;((MATCH(TEXT($D17,"0"),INDIRECT("Run_"&amp;$E17&amp;"[[#Headers],[17]:[62]]"),1)-1)*5+17)&amp;"]"),-1),11),INDEX(INDIRECT($J17&amp;"_"&amp;$E17),MATCH(UnitCalculator[[#This Row],[2MR Raw]],INDIRECT($J17&amp;"_"&amp;$E17&amp;"["&amp;((MATCH(TEXT($D17,"0"),INDIRECT($J17&amp;"_"&amp;$E17&amp;"[[#Headers],[17]:[62]]"),1)-1)*5+17)&amp;"]"),-1),11)))</f>
        <v>0</v>
      </c>
      <c r="W17" s="27">
        <f ca="1">SUM(UnitCalculator[[#This Row],[MDL Score]:[2MR Score]])</f>
        <v>376</v>
      </c>
      <c r="X17" s="15" t="str">
        <f ca="1">IF(OR(UnitCalculator[[#This Row],[MDL Score]]&lt;60,UnitCalculator[[#This Row],[SPT Score]]&lt;60,UnitCalculator[[#This Row],[HRP Score]]&lt;60,UnitCalculator[[#This Row],[SDC Score]]&lt;60,UnitCalculator[[#This Row],[PLK Score]]&lt;60,UnitCalculator[[#This Row],[2MR Score]]&lt;60,UnitCalculator[[#This Row],[2MR Score]]=""),"Fail","")</f>
        <v>Fail</v>
      </c>
      <c r="Y17"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17" cm="1">
        <f t="array" ref="Z17">ROW()-ROW(UnitCalculator[#Headers])</f>
        <v>15</v>
      </c>
    </row>
    <row r="18" spans="1:26" x14ac:dyDescent="0.25">
      <c r="A18" t="s">
        <v>114</v>
      </c>
      <c r="B18" t="s">
        <v>104</v>
      </c>
      <c r="C18" t="s">
        <v>59</v>
      </c>
      <c r="D18" s="4">
        <v>34</v>
      </c>
      <c r="E18" s="4" t="s">
        <v>34</v>
      </c>
      <c r="F18" s="4" t="s">
        <v>63</v>
      </c>
      <c r="G18" s="14">
        <v>44556</v>
      </c>
      <c r="H18" s="4">
        <v>64</v>
      </c>
      <c r="I18" s="4">
        <v>178</v>
      </c>
      <c r="J18" s="4"/>
      <c r="K18" s="4">
        <v>275</v>
      </c>
      <c r="L18" s="4"/>
      <c r="M18" s="4">
        <v>32</v>
      </c>
      <c r="N18" s="4">
        <v>252</v>
      </c>
      <c r="O18" s="4"/>
      <c r="P18" s="4">
        <v>2227</v>
      </c>
      <c r="Q18" s="45">
        <f ca="1">IF(UnitCalculator[[#This Row],[MDL Raw]]="",60,INDEX(INDIRECT("MDL_"&amp;$E18),MATCH(UnitCalculator[[#This Row],[MDL Raw]],INDIRECT("MDL_"&amp;$E18&amp;"["&amp;((MATCH(TEXT($D18,"0"),INDIRECT("MDL_"&amp;$E18&amp;"[[#Headers],[17]:[62]]"),1)-1)*5+17)&amp;"]"),1),11))</f>
        <v>100</v>
      </c>
      <c r="R18" s="45">
        <f ca="1">IF(UnitCalculator[[#This Row],[SPT Raw]]="",60,INDEX(INDIRECT("SPT_"&amp;$E18),MATCH(UnitCalculator[[#This Row],[SPT Raw]],INDIRECT("SPT_"&amp;$E18&amp;"["&amp;((MATCH(TEXT($D18,"0"),INDIRECT("SPT_"&amp;$E18&amp;"[[#Headers],[17]:[62]]"),1)-1)*5+17)&amp;"]"),1),11))</f>
        <v>60</v>
      </c>
      <c r="S18" s="45">
        <f ca="1">IF(UnitCalculator[[#This Row],[HRP Raw]]="",60,INDEX(INDIRECT("HRP_"&amp;$E18),MATCH(UnitCalculator[[#This Row],[HRP Raw]],INDIRECT("HRP_"&amp;$E18&amp;"["&amp;((MATCH(TEXT($D18,"0"),INDIRECT("HRP_"&amp;$E18&amp;"[[#Headers],[17]:[62]]"),1)-1)*5+17)&amp;"]"),1),11))</f>
        <v>92</v>
      </c>
      <c r="T18" s="45">
        <f ca="1">IF(UnitCalculator[[#This Row],[SDC Raw]]="",60,INDEX(INDIRECT("SDC_"&amp;$E18),MATCH(UnitCalculator[[#This Row],[SDC Raw]],INDIRECT("SDC_"&amp;$E18&amp;"["&amp;((MATCH(TEXT($D18,"0"),INDIRECT("SDC_"&amp;$E18&amp;"[[#Headers],[17]:[62]]"),1)-1)*5+17)&amp;"]"),-1),11))</f>
        <v>67</v>
      </c>
      <c r="U18" s="45">
        <f ca="1">IF(UnitCalculator[[#This Row],[PLK Raw]]="",60,INDEX(INDIRECT("PLK_"&amp;$E18),MATCH(UnitCalculator[[#This Row],[PLK Raw]],INDIRECT("PLK_"&amp;$E18&amp;"["&amp;((MATCH(TEXT($D18,"0"),INDIRECT("PLK_"&amp;$E18&amp;"[[#Headers],[17]:[62]]"),1)-1)*5+17)&amp;"]"),1),11))</f>
        <v>60</v>
      </c>
      <c r="V18" s="45">
        <f ca="1">IF(UnitCalculator[[#This Row],[2MR Raw]]="","",IF(UnitCalculator[[#This Row],[Alt. Event?]]="",INDEX(INDIRECT("Run_"&amp;$E18),MATCH(UnitCalculator[[#This Row],[2MR Raw]],INDIRECT("Run_"&amp;$E18&amp;"["&amp;((MATCH(TEXT($D18,"0"),INDIRECT("Run_"&amp;$E18&amp;"[[#Headers],[17]:[62]]"),1)-1)*5+17)&amp;"]"),-1),11),INDEX(INDIRECT($J18&amp;"_"&amp;$E18),MATCH(UnitCalculator[[#This Row],[2MR Raw]],INDIRECT($J18&amp;"_"&amp;$E18&amp;"["&amp;((MATCH(TEXT($D18,"0"),INDIRECT($J18&amp;"_"&amp;$E18&amp;"[[#Headers],[17]:[62]]"),1)-1)*5+17)&amp;"]"),-1),11)))</f>
        <v>62</v>
      </c>
      <c r="W18" s="27">
        <f ca="1">SUM(UnitCalculator[[#This Row],[MDL Score]:[2MR Score]])</f>
        <v>441</v>
      </c>
      <c r="X18" s="15" t="str">
        <f ca="1">IF(OR(UnitCalculator[[#This Row],[MDL Score]]&lt;60,UnitCalculator[[#This Row],[SPT Score]]&lt;60,UnitCalculator[[#This Row],[HRP Score]]&lt;60,UnitCalculator[[#This Row],[SDC Score]]&lt;60,UnitCalculator[[#This Row],[PLK Score]]&lt;60,UnitCalculator[[#This Row],[2MR Score]]&lt;60,UnitCalculator[[#This Row],[2MR Score]]=""),"Fail","")</f>
        <v/>
      </c>
      <c r="Y18"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18" cm="1">
        <f t="array" ref="Z18">ROW()-ROW(UnitCalculator[#Headers])</f>
        <v>16</v>
      </c>
    </row>
    <row r="19" spans="1:26" x14ac:dyDescent="0.25">
      <c r="A19" t="s">
        <v>115</v>
      </c>
      <c r="B19" t="s">
        <v>105</v>
      </c>
      <c r="C19" t="s">
        <v>45</v>
      </c>
      <c r="D19" s="4">
        <v>35</v>
      </c>
      <c r="E19" s="4" t="s">
        <v>33</v>
      </c>
      <c r="F19" s="4" t="s">
        <v>68</v>
      </c>
      <c r="G19" s="14">
        <v>44585</v>
      </c>
      <c r="H19" s="4">
        <v>74</v>
      </c>
      <c r="I19" s="4">
        <v>160</v>
      </c>
      <c r="J19" s="4"/>
      <c r="K19" s="4">
        <v>216</v>
      </c>
      <c r="L19" s="4">
        <v>10</v>
      </c>
      <c r="M19" s="4">
        <v>17</v>
      </c>
      <c r="N19" s="4">
        <v>200</v>
      </c>
      <c r="O19" s="4">
        <v>328</v>
      </c>
      <c r="P19" s="4">
        <v>1405</v>
      </c>
      <c r="Q19" s="45">
        <f ca="1">IF(UnitCalculator[[#This Row],[MDL Raw]]="",60,INDEX(INDIRECT("MDL_"&amp;$E19),MATCH(UnitCalculator[[#This Row],[MDL Raw]],INDIRECT("MDL_"&amp;$E19&amp;"["&amp;((MATCH(TEXT($D19,"0"),INDIRECT("MDL_"&amp;$E19&amp;"[[#Headers],[17]:[62]]"),1)-1)*5+17)&amp;"]"),1),11))</f>
        <v>75</v>
      </c>
      <c r="R19" s="45">
        <f ca="1">IF(UnitCalculator[[#This Row],[SPT Raw]]="",60,INDEX(INDIRECT("SPT_"&amp;$E19),MATCH(UnitCalculator[[#This Row],[SPT Raw]],INDIRECT("SPT_"&amp;$E19&amp;"["&amp;((MATCH(TEXT($D19,"0"),INDIRECT("SPT_"&amp;$E19&amp;"[[#Headers],[17]:[62]]"),1)-1)*5+17)&amp;"]"),1),11))</f>
        <v>82</v>
      </c>
      <c r="S19" s="45">
        <f ca="1">IF(UnitCalculator[[#This Row],[HRP Raw]]="",60,INDEX(INDIRECT("HRP_"&amp;$E19),MATCH(UnitCalculator[[#This Row],[HRP Raw]],INDIRECT("HRP_"&amp;$E19&amp;"["&amp;((MATCH(TEXT($D19,"0"),INDIRECT("HRP_"&amp;$E19&amp;"[[#Headers],[17]:[62]]"),1)-1)*5+17)&amp;"]"),1),11))</f>
        <v>66</v>
      </c>
      <c r="T19" s="45">
        <f ca="1">IF(UnitCalculator[[#This Row],[SDC Raw]]="",60,INDEX(INDIRECT("SDC_"&amp;$E19),MATCH(UnitCalculator[[#This Row],[SDC Raw]],INDIRECT("SDC_"&amp;$E19&amp;"["&amp;((MATCH(TEXT($D19,"0"),INDIRECT("SDC_"&amp;$E19&amp;"[[#Headers],[17]:[62]]"),1)-1)*5+17)&amp;"]"),-1),11))</f>
        <v>78</v>
      </c>
      <c r="U19" s="45">
        <f ca="1">IF(UnitCalculator[[#This Row],[PLK Raw]]="",60,INDEX(INDIRECT("PLK_"&amp;$E19),MATCH(UnitCalculator[[#This Row],[PLK Raw]],INDIRECT("PLK_"&amp;$E19&amp;"["&amp;((MATCH(TEXT($D19,"0"),INDIRECT("PLK_"&amp;$E19&amp;"[[#Headers],[17]:[62]]"),1)-1)*5+17)&amp;"]"),1),11))</f>
        <v>100</v>
      </c>
      <c r="V19" s="45">
        <f ca="1">IF(UnitCalculator[[#This Row],[2MR Raw]]="","",IF(UnitCalculator[[#This Row],[Alt. Event?]]="",INDEX(INDIRECT("Run_"&amp;$E19),MATCH(UnitCalculator[[#This Row],[2MR Raw]],INDIRECT("Run_"&amp;$E19&amp;"["&amp;((MATCH(TEXT($D19,"0"),INDIRECT("Run_"&amp;$E19&amp;"[[#Headers],[17]:[62]]"),1)-1)*5+17)&amp;"]"),-1),11),INDEX(INDIRECT($J19&amp;"_"&amp;$E19),MATCH(UnitCalculator[[#This Row],[2MR Raw]],INDIRECT($J19&amp;"_"&amp;$E19&amp;"["&amp;((MATCH(TEXT($D19,"0"),INDIRECT($J19&amp;"_"&amp;$E19&amp;"[[#Headers],[17]:[62]]"),1)-1)*5+17)&amp;"]"),-1),11)))</f>
        <v>99</v>
      </c>
      <c r="W19" s="27">
        <f ca="1">SUM(UnitCalculator[[#This Row],[MDL Score]:[2MR Score]])</f>
        <v>500</v>
      </c>
      <c r="X19" s="15" t="str">
        <f ca="1">IF(OR(UnitCalculator[[#This Row],[MDL Score]]&lt;60,UnitCalculator[[#This Row],[SPT Score]]&lt;60,UnitCalculator[[#This Row],[HRP Score]]&lt;60,UnitCalculator[[#This Row],[SDC Score]]&lt;60,UnitCalculator[[#This Row],[PLK Score]]&lt;60,UnitCalculator[[#This Row],[2MR Score]]&lt;60,UnitCalculator[[#This Row],[2MR Score]]=""),"Fail","")</f>
        <v/>
      </c>
      <c r="Y19"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19" cm="1">
        <f t="array" ref="Z19">ROW()-ROW(UnitCalculator[#Headers])</f>
        <v>17</v>
      </c>
    </row>
    <row r="20" spans="1:26" x14ac:dyDescent="0.25">
      <c r="A20" t="s">
        <v>107</v>
      </c>
      <c r="B20" t="s">
        <v>106</v>
      </c>
      <c r="C20" t="s">
        <v>46</v>
      </c>
      <c r="D20" s="4">
        <v>36</v>
      </c>
      <c r="E20" s="4" t="s">
        <v>34</v>
      </c>
      <c r="F20" s="4" t="s">
        <v>80</v>
      </c>
      <c r="G20" s="14">
        <v>44564</v>
      </c>
      <c r="H20" s="4">
        <v>67</v>
      </c>
      <c r="I20" s="4">
        <v>163</v>
      </c>
      <c r="J20" s="4"/>
      <c r="K20" s="4">
        <v>293</v>
      </c>
      <c r="L20" s="4">
        <v>4</v>
      </c>
      <c r="M20" s="4">
        <v>15</v>
      </c>
      <c r="N20" s="4">
        <v>157</v>
      </c>
      <c r="O20" s="4">
        <v>133</v>
      </c>
      <c r="P20" s="4">
        <v>1910</v>
      </c>
      <c r="Q20" s="45">
        <f ca="1">IF(UnitCalculator[[#This Row],[MDL Raw]]="",60,INDEX(INDIRECT("MDL_"&amp;$E20),MATCH(UnitCalculator[[#This Row],[MDL Raw]],INDIRECT("MDL_"&amp;$E20&amp;"["&amp;((MATCH(TEXT($D20,"0"),INDIRECT("MDL_"&amp;$E20&amp;"[[#Headers],[17]:[62]]"),1)-1)*5+17)&amp;"]"),1),11))</f>
        <v>100</v>
      </c>
      <c r="R20" s="45">
        <f ca="1">IF(UnitCalculator[[#This Row],[SPT Raw]]="",60,INDEX(INDIRECT("SPT_"&amp;$E20),MATCH(UnitCalculator[[#This Row],[SPT Raw]],INDIRECT("SPT_"&amp;$E20&amp;"["&amp;((MATCH(TEXT($D20,"0"),INDIRECT("SPT_"&amp;$E20&amp;"[[#Headers],[17]:[62]]"),1)-1)*5+17)&amp;"]"),1),11))</f>
        <v>54</v>
      </c>
      <c r="S20" s="45">
        <f ca="1">IF(UnitCalculator[[#This Row],[HRP Raw]]="",60,INDEX(INDIRECT("HRP_"&amp;$E20),MATCH(UnitCalculator[[#This Row],[HRP Raw]],INDIRECT("HRP_"&amp;$E20&amp;"["&amp;((MATCH(TEXT($D20,"0"),INDIRECT("HRP_"&amp;$E20&amp;"[[#Headers],[17]:[62]]"),1)-1)*5+17)&amp;"]"),1),11))</f>
        <v>73</v>
      </c>
      <c r="T20" s="45">
        <f ca="1">IF(UnitCalculator[[#This Row],[SDC Raw]]="",60,INDEX(INDIRECT("SDC_"&amp;$E20),MATCH(UnitCalculator[[#This Row],[SDC Raw]],INDIRECT("SDC_"&amp;$E20&amp;"["&amp;((MATCH(TEXT($D20,"0"),INDIRECT("SDC_"&amp;$E20&amp;"[[#Headers],[17]:[62]]"),1)-1)*5+17)&amp;"]"),-1),11))</f>
        <v>100</v>
      </c>
      <c r="U20" s="45">
        <f ca="1">IF(UnitCalculator[[#This Row],[PLK Raw]]="",60,INDEX(INDIRECT("PLK_"&amp;$E20),MATCH(UnitCalculator[[#This Row],[PLK Raw]],INDIRECT("PLK_"&amp;$E20&amp;"["&amp;((MATCH(TEXT($D20,"0"),INDIRECT("PLK_"&amp;$E20&amp;"[[#Headers],[17]:[62]]"),1)-1)*5+17)&amp;"]"),1),11))</f>
        <v>65</v>
      </c>
      <c r="V20" s="45">
        <f ca="1">IF(UnitCalculator[[#This Row],[2MR Raw]]="","",IF(UnitCalculator[[#This Row],[Alt. Event?]]="",INDEX(INDIRECT("Run_"&amp;$E20),MATCH(UnitCalculator[[#This Row],[2MR Raw]],INDIRECT("Run_"&amp;$E20&amp;"["&amp;((MATCH(TEXT($D20,"0"),INDIRECT("Run_"&amp;$E20&amp;"[[#Headers],[17]:[62]]"),1)-1)*5+17)&amp;"]"),-1),11),INDEX(INDIRECT($J20&amp;"_"&amp;$E20),MATCH(UnitCalculator[[#This Row],[2MR Raw]],INDIRECT($J20&amp;"_"&amp;$E20&amp;"["&amp;((MATCH(TEXT($D20,"0"),INDIRECT($J20&amp;"_"&amp;$E20&amp;"[[#Headers],[17]:[62]]"),1)-1)*5+17)&amp;"]"),-1),11)))</f>
        <v>80</v>
      </c>
      <c r="W20" s="27">
        <f ca="1">SUM(UnitCalculator[[#This Row],[MDL Score]:[2MR Score]])</f>
        <v>472</v>
      </c>
      <c r="X20" s="15" t="str">
        <f ca="1">IF(OR(UnitCalculator[[#This Row],[MDL Score]]&lt;60,UnitCalculator[[#This Row],[SPT Score]]&lt;60,UnitCalculator[[#This Row],[HRP Score]]&lt;60,UnitCalculator[[#This Row],[SDC Score]]&lt;60,UnitCalculator[[#This Row],[PLK Score]]&lt;60,UnitCalculator[[#This Row],[2MR Score]]&lt;60,UnitCalculator[[#This Row],[2MR Score]]=""),"Fail","")</f>
        <v>Fail</v>
      </c>
      <c r="Y20"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20" cm="1">
        <f t="array" ref="Z20">ROW()-ROW(UnitCalculator[#Headers])</f>
        <v>18</v>
      </c>
    </row>
    <row r="21" spans="1:26" x14ac:dyDescent="0.25">
      <c r="A21" t="s">
        <v>116</v>
      </c>
      <c r="B21" t="s">
        <v>107</v>
      </c>
      <c r="C21" t="s">
        <v>47</v>
      </c>
      <c r="D21" s="4">
        <v>37</v>
      </c>
      <c r="E21" s="4" t="s">
        <v>33</v>
      </c>
      <c r="F21" s="4" t="s">
        <v>83</v>
      </c>
      <c r="G21" s="14">
        <v>44594</v>
      </c>
      <c r="H21" s="4">
        <v>75</v>
      </c>
      <c r="I21" s="4">
        <v>185</v>
      </c>
      <c r="J21" s="4"/>
      <c r="K21" s="4">
        <v>168</v>
      </c>
      <c r="L21" s="4">
        <v>9</v>
      </c>
      <c r="M21" s="4">
        <v>55</v>
      </c>
      <c r="N21" s="4">
        <v>209</v>
      </c>
      <c r="O21" s="4">
        <v>328</v>
      </c>
      <c r="P21" s="4">
        <v>1539</v>
      </c>
      <c r="Q21" s="45">
        <f ca="1">IF(UnitCalculator[[#This Row],[MDL Raw]]="",60,INDEX(INDIRECT("MDL_"&amp;$E21),MATCH(UnitCalculator[[#This Row],[MDL Raw]],INDIRECT("MDL_"&amp;$E21&amp;"["&amp;((MATCH(TEXT($D21,"0"),INDIRECT("MDL_"&amp;$E21&amp;"[[#Headers],[17]:[62]]"),1)-1)*5+17)&amp;"]"),1),11))</f>
        <v>70</v>
      </c>
      <c r="R21" s="45">
        <f ca="1">IF(UnitCalculator[[#This Row],[SPT Raw]]="",60,INDEX(INDIRECT("SPT_"&amp;$E21),MATCH(UnitCalculator[[#This Row],[SPT Raw]],INDIRECT("SPT_"&amp;$E21&amp;"["&amp;((MATCH(TEXT($D21,"0"),INDIRECT("SPT_"&amp;$E21&amp;"[[#Headers],[17]:[62]]"),1)-1)*5+17)&amp;"]"),1),11))</f>
        <v>74</v>
      </c>
      <c r="S21" s="45">
        <f ca="1">IF(UnitCalculator[[#This Row],[HRP Raw]]="",60,INDEX(INDIRECT("HRP_"&amp;$E21),MATCH(UnitCalculator[[#This Row],[HRP Raw]],INDIRECT("HRP_"&amp;$E21&amp;"["&amp;((MATCH(TEXT($D21,"0"),INDIRECT("HRP_"&amp;$E21&amp;"[[#Headers],[17]:[62]]"),1)-1)*5+17)&amp;"]"),1),11))</f>
        <v>98</v>
      </c>
      <c r="T21" s="45">
        <f ca="1">IF(UnitCalculator[[#This Row],[SDC Raw]]="",60,INDEX(INDIRECT("SDC_"&amp;$E21),MATCH(UnitCalculator[[#This Row],[SDC Raw]],INDIRECT("SDC_"&amp;$E21&amp;"["&amp;((MATCH(TEXT($D21,"0"),INDIRECT("SDC_"&amp;$E21&amp;"[[#Headers],[17]:[62]]"),1)-1)*5+17)&amp;"]"),-1),11))</f>
        <v>74</v>
      </c>
      <c r="U21" s="45">
        <f ca="1">IF(UnitCalculator[[#This Row],[PLK Raw]]="",60,INDEX(INDIRECT("PLK_"&amp;$E21),MATCH(UnitCalculator[[#This Row],[PLK Raw]],INDIRECT("PLK_"&amp;$E21&amp;"["&amp;((MATCH(TEXT($D21,"0"),INDIRECT("PLK_"&amp;$E21&amp;"[[#Headers],[17]:[62]]"),1)-1)*5+17)&amp;"]"),1),11))</f>
        <v>100</v>
      </c>
      <c r="V21" s="45">
        <f ca="1">IF(UnitCalculator[[#This Row],[2MR Raw]]="","",IF(UnitCalculator[[#This Row],[Alt. Event?]]="",INDEX(INDIRECT("Run_"&amp;$E21),MATCH(UnitCalculator[[#This Row],[2MR Raw]],INDIRECT("Run_"&amp;$E21&amp;"["&amp;((MATCH(TEXT($D21,"0"),INDIRECT("Run_"&amp;$E21&amp;"[[#Headers],[17]:[62]]"),1)-1)*5+17)&amp;"]"),-1),11),INDEX(INDIRECT($J21&amp;"_"&amp;$E21),MATCH(UnitCalculator[[#This Row],[2MR Raw]],INDIRECT($J21&amp;"_"&amp;$E21&amp;"["&amp;((MATCH(TEXT($D21,"0"),INDIRECT($J21&amp;"_"&amp;$E21&amp;"[[#Headers],[17]:[62]]"),1)-1)*5+17)&amp;"]"),-1),11)))</f>
        <v>93</v>
      </c>
      <c r="W21" s="27">
        <f ca="1">SUM(UnitCalculator[[#This Row],[MDL Score]:[2MR Score]])</f>
        <v>509</v>
      </c>
      <c r="X21" s="15" t="str">
        <f ca="1">IF(OR(UnitCalculator[[#This Row],[MDL Score]]&lt;60,UnitCalculator[[#This Row],[SPT Score]]&lt;60,UnitCalculator[[#This Row],[HRP Score]]&lt;60,UnitCalculator[[#This Row],[SDC Score]]&lt;60,UnitCalculator[[#This Row],[PLK Score]]&lt;60,UnitCalculator[[#This Row],[2MR Score]]&lt;60,UnitCalculator[[#This Row],[2MR Score]]=""),"Fail","")</f>
        <v/>
      </c>
      <c r="Y21"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
      </c>
      <c r="Z21" cm="1">
        <f t="array" ref="Z21">ROW()-ROW(UnitCalculator[#Headers])</f>
        <v>19</v>
      </c>
    </row>
    <row r="22" spans="1:26" x14ac:dyDescent="0.25">
      <c r="A22" t="s">
        <v>117</v>
      </c>
      <c r="B22" t="s">
        <v>108</v>
      </c>
      <c r="C22" t="s">
        <v>48</v>
      </c>
      <c r="D22" s="4">
        <v>38</v>
      </c>
      <c r="E22" s="4" t="s">
        <v>34</v>
      </c>
      <c r="F22" s="4" t="s">
        <v>81</v>
      </c>
      <c r="G22" s="14">
        <v>44224</v>
      </c>
      <c r="H22" s="4">
        <v>62</v>
      </c>
      <c r="I22" s="4">
        <v>184</v>
      </c>
      <c r="J22" s="4" t="s">
        <v>177</v>
      </c>
      <c r="K22" s="4">
        <v>268</v>
      </c>
      <c r="L22" s="4">
        <v>10</v>
      </c>
      <c r="M22" s="4">
        <v>49</v>
      </c>
      <c r="N22" s="4">
        <v>200</v>
      </c>
      <c r="O22" s="4">
        <v>420</v>
      </c>
      <c r="P22" s="4">
        <v>3348</v>
      </c>
      <c r="Q22" s="45">
        <f ca="1">IF(UnitCalculator[[#This Row],[MDL Raw]]="",60,INDEX(INDIRECT("MDL_"&amp;$E22),MATCH(UnitCalculator[[#This Row],[MDL Raw]],INDIRECT("MDL_"&amp;$E22&amp;"["&amp;((MATCH(TEXT($D22,"0"),INDIRECT("MDL_"&amp;$E22&amp;"[[#Headers],[17]:[62]]"),1)-1)*5+17)&amp;"]"),1),11))</f>
        <v>100</v>
      </c>
      <c r="R22" s="45">
        <f ca="1">IF(UnitCalculator[[#This Row],[SPT Raw]]="",60,INDEX(INDIRECT("SPT_"&amp;$E22),MATCH(UnitCalculator[[#This Row],[SPT Raw]],INDIRECT("SPT_"&amp;$E22&amp;"["&amp;((MATCH(TEXT($D22,"0"),INDIRECT("SPT_"&amp;$E22&amp;"[[#Headers],[17]:[62]]"),1)-1)*5+17)&amp;"]"),1),11))</f>
        <v>100</v>
      </c>
      <c r="S22" s="45">
        <f ca="1">IF(UnitCalculator[[#This Row],[HRP Raw]]="",60,INDEX(INDIRECT("HRP_"&amp;$E22),MATCH(UnitCalculator[[#This Row],[HRP Raw]],INDIRECT("HRP_"&amp;$E22&amp;"["&amp;((MATCH(TEXT($D22,"0"),INDIRECT("HRP_"&amp;$E22&amp;"[[#Headers],[17]:[62]]"),1)-1)*5+17)&amp;"]"),1),11))</f>
        <v>100</v>
      </c>
      <c r="T22" s="45">
        <f ca="1">IF(UnitCalculator[[#This Row],[SDC Raw]]="",60,INDEX(INDIRECT("SDC_"&amp;$E22),MATCH(UnitCalculator[[#This Row],[SDC Raw]],INDIRECT("SDC_"&amp;$E22&amp;"["&amp;((MATCH(TEXT($D22,"0"),INDIRECT("SDC_"&amp;$E22&amp;"[[#Headers],[17]:[62]]"),1)-1)*5+17)&amp;"]"),-1),11))</f>
        <v>100</v>
      </c>
      <c r="U22" s="45">
        <f ca="1">IF(UnitCalculator[[#This Row],[PLK Raw]]="",60,INDEX(INDIRECT("PLK_"&amp;$E22),MATCH(UnitCalculator[[#This Row],[PLK Raw]],INDIRECT("PLK_"&amp;$E22&amp;"["&amp;((MATCH(TEXT($D22,"0"),INDIRECT("PLK_"&amp;$E22&amp;"[[#Headers],[17]:[62]]"),1)-1)*5+17)&amp;"]"),1),11))</f>
        <v>100</v>
      </c>
      <c r="V22" s="45">
        <f ca="1">IF(UnitCalculator[[#This Row],[2MR Raw]]="","",IF(UnitCalculator[[#This Row],[Alt. Event?]]="",INDEX(INDIRECT("Run_"&amp;$E22),MATCH(UnitCalculator[[#This Row],[2MR Raw]],INDIRECT("Run_"&amp;$E22&amp;"["&amp;((MATCH(TEXT($D22,"0"),INDIRECT("Run_"&amp;$E22&amp;"[[#Headers],[17]:[62]]"),1)-1)*5+17)&amp;"]"),-1),11),INDEX(INDIRECT($J22&amp;"_"&amp;$E22),MATCH(UnitCalculator[[#This Row],[2MR Raw]],INDIRECT($J22&amp;"_"&amp;$E22&amp;"["&amp;((MATCH(TEXT($D22,"0"),INDIRECT($J22&amp;"_"&amp;$E22&amp;"[[#Headers],[17]:[62]]"),1)-1)*5+17)&amp;"]"),-1),11)))</f>
        <v>60</v>
      </c>
      <c r="W22" s="27">
        <f ca="1">SUM(UnitCalculator[[#This Row],[MDL Score]:[2MR Score]])</f>
        <v>560</v>
      </c>
      <c r="X22" s="15" t="str">
        <f ca="1">IF(OR(UnitCalculator[[#This Row],[MDL Score]]&lt;60,UnitCalculator[[#This Row],[SPT Score]]&lt;60,UnitCalculator[[#This Row],[HRP Score]]&lt;60,UnitCalculator[[#This Row],[SDC Score]]&lt;60,UnitCalculator[[#This Row],[PLK Score]]&lt;60,UnitCalculator[[#This Row],[2MR Score]]&lt;60,UnitCalculator[[#This Row],[2MR Score]]=""),"Fail","")</f>
        <v/>
      </c>
      <c r="Y22"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22" cm="1">
        <f t="array" ref="Z22">ROW()-ROW(UnitCalculator[#Headers])</f>
        <v>20</v>
      </c>
    </row>
    <row r="23" spans="1:26" x14ac:dyDescent="0.25">
      <c r="A23" t="s">
        <v>118</v>
      </c>
      <c r="B23" t="s">
        <v>109</v>
      </c>
      <c r="C23" t="s">
        <v>49</v>
      </c>
      <c r="D23" s="4">
        <v>39</v>
      </c>
      <c r="E23" s="4" t="s">
        <v>33</v>
      </c>
      <c r="F23" s="4" t="s">
        <v>63</v>
      </c>
      <c r="G23" s="14">
        <v>44257</v>
      </c>
      <c r="H23" s="4">
        <v>63</v>
      </c>
      <c r="I23" s="4">
        <v>157</v>
      </c>
      <c r="J23" s="4"/>
      <c r="K23" s="4">
        <v>134</v>
      </c>
      <c r="L23" s="4">
        <v>10</v>
      </c>
      <c r="M23" s="4">
        <v>18</v>
      </c>
      <c r="N23" s="4">
        <v>240</v>
      </c>
      <c r="O23" s="4">
        <v>105</v>
      </c>
      <c r="P23" s="4">
        <v>1647</v>
      </c>
      <c r="Q23" s="45">
        <f ca="1">IF(UnitCalculator[[#This Row],[MDL Raw]]="",60,INDEX(INDIRECT("MDL_"&amp;$E23),MATCH(UnitCalculator[[#This Row],[MDL Raw]],INDIRECT("MDL_"&amp;$E23&amp;"["&amp;((MATCH(TEXT($D23,"0"),INDIRECT("MDL_"&amp;$E23&amp;"[[#Headers],[17]:[62]]"),1)-1)*5+17)&amp;"]"),1),11))</f>
        <v>50</v>
      </c>
      <c r="R23" s="45">
        <f ca="1">IF(UnitCalculator[[#This Row],[SPT Raw]]="",60,INDEX(INDIRECT("SPT_"&amp;$E23),MATCH(UnitCalculator[[#This Row],[SPT Raw]],INDIRECT("SPT_"&amp;$E23&amp;"["&amp;((MATCH(TEXT($D23,"0"),INDIRECT("SPT_"&amp;$E23&amp;"[[#Headers],[17]:[62]]"),1)-1)*5+17)&amp;"]"),1),11))</f>
        <v>83</v>
      </c>
      <c r="S23" s="45">
        <f ca="1">IF(UnitCalculator[[#This Row],[HRP Raw]]="",60,INDEX(INDIRECT("HRP_"&amp;$E23),MATCH(UnitCalculator[[#This Row],[HRP Raw]],INDIRECT("HRP_"&amp;$E23&amp;"["&amp;((MATCH(TEXT($D23,"0"),INDIRECT("HRP_"&amp;$E23&amp;"[[#Headers],[17]:[62]]"),1)-1)*5+17)&amp;"]"),1),11))</f>
        <v>68</v>
      </c>
      <c r="T23" s="45">
        <f ca="1">IF(UnitCalculator[[#This Row],[SDC Raw]]="",60,INDEX(INDIRECT("SDC_"&amp;$E23),MATCH(UnitCalculator[[#This Row],[SDC Raw]],INDIRECT("SDC_"&amp;$E23&amp;"["&amp;((MATCH(TEXT($D23,"0"),INDIRECT("SDC_"&amp;$E23&amp;"[[#Headers],[17]:[62]]"),1)-1)*5+17)&amp;"]"),-1),11))</f>
        <v>60</v>
      </c>
      <c r="U23" s="45">
        <f ca="1">IF(UnitCalculator[[#This Row],[PLK Raw]]="",60,INDEX(INDIRECT("PLK_"&amp;$E23),MATCH(UnitCalculator[[#This Row],[PLK Raw]],INDIRECT("PLK_"&amp;$E23&amp;"["&amp;((MATCH(TEXT($D23,"0"),INDIRECT("PLK_"&amp;$E23&amp;"[[#Headers],[17]:[62]]"),1)-1)*5+17)&amp;"]"),1),11))</f>
        <v>50</v>
      </c>
      <c r="V23" s="45">
        <f ca="1">IF(UnitCalculator[[#This Row],[2MR Raw]]="","",IF(UnitCalculator[[#This Row],[Alt. Event?]]="",INDEX(INDIRECT("Run_"&amp;$E23),MATCH(UnitCalculator[[#This Row],[2MR Raw]],INDIRECT("Run_"&amp;$E23&amp;"["&amp;((MATCH(TEXT($D23,"0"),INDIRECT("Run_"&amp;$E23&amp;"[[#Headers],[17]:[62]]"),1)-1)*5+17)&amp;"]"),-1),11),INDEX(INDIRECT($J23&amp;"_"&amp;$E23),MATCH(UnitCalculator[[#This Row],[2MR Raw]],INDIRECT($J23&amp;"_"&amp;$E23&amp;"["&amp;((MATCH(TEXT($D23,"0"),INDIRECT($J23&amp;"_"&amp;$E23&amp;"[[#Headers],[17]:[62]]"),1)-1)*5+17)&amp;"]"),-1),11)))</f>
        <v>85</v>
      </c>
      <c r="W23" s="27">
        <f ca="1">SUM(UnitCalculator[[#This Row],[MDL Score]:[2MR Score]])</f>
        <v>396</v>
      </c>
      <c r="X23" s="15" t="str">
        <f ca="1">IF(OR(UnitCalculator[[#This Row],[MDL Score]]&lt;60,UnitCalculator[[#This Row],[SPT Score]]&lt;60,UnitCalculator[[#This Row],[HRP Score]]&lt;60,UnitCalculator[[#This Row],[SDC Score]]&lt;60,UnitCalculator[[#This Row],[PLK Score]]&lt;60,UnitCalculator[[#This Row],[2MR Score]]&lt;60,UnitCalculator[[#This Row],[2MR Score]]=""),"Fail","")</f>
        <v>Fail</v>
      </c>
      <c r="Y23"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23" cm="1">
        <f t="array" ref="Z23">ROW()-ROW(UnitCalculator[#Headers])</f>
        <v>21</v>
      </c>
    </row>
    <row r="24" spans="1:26" x14ac:dyDescent="0.25">
      <c r="A24" t="s">
        <v>119</v>
      </c>
      <c r="B24" t="s">
        <v>67</v>
      </c>
      <c r="C24" t="s">
        <v>50</v>
      </c>
      <c r="D24" s="4">
        <v>40</v>
      </c>
      <c r="E24" s="4" t="s">
        <v>34</v>
      </c>
      <c r="F24" s="4" t="s">
        <v>68</v>
      </c>
      <c r="G24" s="14">
        <v>44511</v>
      </c>
      <c r="H24" s="4">
        <v>65</v>
      </c>
      <c r="I24" s="4">
        <v>194</v>
      </c>
      <c r="J24" s="4"/>
      <c r="K24" s="4">
        <v>272</v>
      </c>
      <c r="L24" s="4">
        <v>5</v>
      </c>
      <c r="M24" s="4">
        <v>54</v>
      </c>
      <c r="N24" s="4">
        <v>233</v>
      </c>
      <c r="O24" s="4">
        <v>109</v>
      </c>
      <c r="P24" s="4">
        <v>2018</v>
      </c>
      <c r="Q24" s="45">
        <f ca="1">IF(UnitCalculator[[#This Row],[MDL Raw]]="",60,INDEX(INDIRECT("MDL_"&amp;$E24),MATCH(UnitCalculator[[#This Row],[MDL Raw]],INDIRECT("MDL_"&amp;$E24&amp;"["&amp;((MATCH(TEXT($D24,"0"),INDIRECT("MDL_"&amp;$E24&amp;"[[#Headers],[17]:[62]]"),1)-1)*5+17)&amp;"]"),1),11))</f>
        <v>100</v>
      </c>
      <c r="R24" s="45">
        <f ca="1">IF(UnitCalculator[[#This Row],[SPT Raw]]="",60,INDEX(INDIRECT("SPT_"&amp;$E24),MATCH(UnitCalculator[[#This Row],[SPT Raw]],INDIRECT("SPT_"&amp;$E24&amp;"["&amp;((MATCH(TEXT($D24,"0"),INDIRECT("SPT_"&amp;$E24&amp;"[[#Headers],[17]:[62]]"),1)-1)*5+17)&amp;"]"),1),11))</f>
        <v>68</v>
      </c>
      <c r="S24" s="45">
        <f ca="1">IF(UnitCalculator[[#This Row],[HRP Raw]]="",60,INDEX(INDIRECT("HRP_"&amp;$E24),MATCH(UnitCalculator[[#This Row],[HRP Raw]],INDIRECT("HRP_"&amp;$E24&amp;"["&amp;((MATCH(TEXT($D24,"0"),INDIRECT("HRP_"&amp;$E24&amp;"[[#Headers],[17]:[62]]"),1)-1)*5+17)&amp;"]"),1),11))</f>
        <v>100</v>
      </c>
      <c r="T24" s="45">
        <f ca="1">IF(UnitCalculator[[#This Row],[SDC Raw]]="",60,INDEX(INDIRECT("SDC_"&amp;$E24),MATCH(UnitCalculator[[#This Row],[SDC Raw]],INDIRECT("SDC_"&amp;$E24&amp;"["&amp;((MATCH(TEXT($D24,"0"),INDIRECT("SDC_"&amp;$E24&amp;"[[#Headers],[17]:[62]]"),1)-1)*5+17)&amp;"]"),-1),11))</f>
        <v>83</v>
      </c>
      <c r="U24" s="45">
        <f ca="1">IF(UnitCalculator[[#This Row],[PLK Raw]]="",60,INDEX(INDIRECT("PLK_"&amp;$E24),MATCH(UnitCalculator[[#This Row],[PLK Raw]],INDIRECT("PLK_"&amp;$E24&amp;"["&amp;((MATCH(TEXT($D24,"0"),INDIRECT("PLK_"&amp;$E24&amp;"[[#Headers],[17]:[62]]"),1)-1)*5+17)&amp;"]"),1),11))</f>
        <v>58</v>
      </c>
      <c r="V24" s="45">
        <f ca="1">IF(UnitCalculator[[#This Row],[2MR Raw]]="","",IF(UnitCalculator[[#This Row],[Alt. Event?]]="",INDEX(INDIRECT("Run_"&amp;$E24),MATCH(UnitCalculator[[#This Row],[2MR Raw]],INDIRECT("Run_"&amp;$E24&amp;"["&amp;((MATCH(TEXT($D24,"0"),INDIRECT("Run_"&amp;$E24&amp;"[[#Headers],[17]:[62]]"),1)-1)*5+17)&amp;"]"),-1),11),INDEX(INDIRECT($J24&amp;"_"&amp;$E24),MATCH(UnitCalculator[[#This Row],[2MR Raw]],INDIRECT($J24&amp;"_"&amp;$E24&amp;"["&amp;((MATCH(TEXT($D24,"0"),INDIRECT($J24&amp;"_"&amp;$E24&amp;"[[#Headers],[17]:[62]]"),1)-1)*5+17)&amp;"]"),-1),11)))</f>
        <v>73</v>
      </c>
      <c r="W24" s="27">
        <f ca="1">SUM(UnitCalculator[[#This Row],[MDL Score]:[2MR Score]])</f>
        <v>482</v>
      </c>
      <c r="X24" s="15" t="str">
        <f ca="1">IF(OR(UnitCalculator[[#This Row],[MDL Score]]&lt;60,UnitCalculator[[#This Row],[SPT Score]]&lt;60,UnitCalculator[[#This Row],[HRP Score]]&lt;60,UnitCalculator[[#This Row],[SDC Score]]&lt;60,UnitCalculator[[#This Row],[PLK Score]]&lt;60,UnitCalculator[[#This Row],[2MR Score]]&lt;60,UnitCalculator[[#This Row],[2MR Score]]=""),"Fail","")</f>
        <v>Fail</v>
      </c>
      <c r="Y24" s="16" t="str">
        <f>IFERROR(IF(UnitCalculator[[#This Row],[Weight]]&gt;IF(UnitCalculator[[#This Row],[Gender]]="M",VLOOKUP(UnitCalculator[[#This Row],[Height]],MaleHtWt,IF(UnitCalculator[[#This Row],[Age]]&lt;=20,2,IF(AND(UnitCalculator[[#This Row],[Age]]&gt;20,UnitCalculator[[#This Row],[Age]]&lt;=27),3,IF(AND(UnitCalculator[[#This Row],[Age]]&gt;27,UnitCalculator[[#This Row],[Age]]&lt;=39),4,5)))),VLOOKUP(UnitCalculator[[#This Row],[Height]],FemaleHtWt,IF(UnitCalculator[[#This Row],[Age]]&lt;=20,2,IF(AND(UnitCalculator[[#This Row],[Age]]&gt;20,UnitCalculator[[#This Row],[Age]]&lt;=27),3,IF(AND(UnitCalculator[[#This Row],[Age]]&gt;27,UnitCalculator[[#This Row],[Age]]&lt;=39),4,5))))),"Y",""),"Error")</f>
        <v>Y</v>
      </c>
      <c r="Z24" cm="1">
        <f t="array" ref="Z24">ROW()-ROW(UnitCalculator[#Headers])</f>
        <v>22</v>
      </c>
    </row>
  </sheetData>
  <mergeCells count="3">
    <mergeCell ref="K1:P1"/>
    <mergeCell ref="Q1:V1"/>
    <mergeCell ref="A1:J1"/>
  </mergeCells>
  <conditionalFormatting sqref="Q3:V24">
    <cfRule type="cellIs" dxfId="275" priority="2" operator="lessThan">
      <formula>60</formula>
    </cfRule>
  </conditionalFormatting>
  <conditionalFormatting sqref="G3:G24">
    <cfRule type="expression" dxfId="274" priority="1">
      <formula>$G3&lt;=TODAY()-180</formula>
    </cfRule>
  </conditionalFormatting>
  <pageMargins left="0.7" right="0.7" top="0.75" bottom="0.75" header="0.3" footer="0.3"/>
  <pageSetup orientation="portrait" r:id="rId1"/>
  <ignoredErrors>
    <ignoredError sqref="S3:T3"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47FE34DC-518C-4B0D-98EA-74D4D9894291}">
          <x14:formula1>
            <xm:f>References!$C$2:$C$27</xm:f>
          </x14:formula1>
          <xm:sqref>C3:C24</xm:sqref>
        </x14:dataValidation>
        <x14:dataValidation type="list" allowBlank="1" showInputMessage="1" showErrorMessage="1" xr:uid="{593897EB-C0C8-482B-A5BD-BCCEAF635212}">
          <x14:formula1>
            <xm:f>References!$A$2:$A$3</xm:f>
          </x14:formula1>
          <xm:sqref>E3:E24</xm:sqref>
        </x14:dataValidation>
        <x14:dataValidation type="list" allowBlank="1" showInputMessage="1" showErrorMessage="1" xr:uid="{45A60B19-C2E9-4CD4-A0AE-50F998EFE6AC}">
          <x14:formula1>
            <xm:f>References!$E$1:$E$5</xm:f>
          </x14:formula1>
          <xm:sqref>J3:J24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44AA-A0E2-473E-BD30-B74F76C4CF3C}">
  <dimension ref="B1:FL104"/>
  <sheetViews>
    <sheetView workbookViewId="0">
      <selection activeCell="B2" sqref="B2:L50"/>
    </sheetView>
  </sheetViews>
  <sheetFormatPr defaultRowHeight="15" x14ac:dyDescent="0.25"/>
  <sheetData>
    <row r="1" spans="2:168" x14ac:dyDescent="0.25">
      <c r="B1" s="89" t="s">
        <v>150</v>
      </c>
      <c r="C1" s="89"/>
      <c r="D1" s="89"/>
      <c r="E1" s="89"/>
      <c r="F1" s="89"/>
      <c r="G1" s="89"/>
      <c r="H1" s="89"/>
      <c r="I1" s="89"/>
      <c r="J1" s="89"/>
      <c r="K1" s="89"/>
      <c r="L1" s="89"/>
      <c r="N1" s="89" t="s">
        <v>151</v>
      </c>
      <c r="O1" s="89"/>
      <c r="P1" s="89"/>
      <c r="Q1" s="89"/>
      <c r="R1" s="89"/>
      <c r="S1" s="89"/>
      <c r="T1" s="89"/>
      <c r="U1" s="89"/>
      <c r="V1" s="89"/>
      <c r="W1" s="89"/>
      <c r="X1" s="89"/>
      <c r="Z1" s="89" t="s">
        <v>162</v>
      </c>
      <c r="AA1" s="89"/>
      <c r="AB1" s="89"/>
      <c r="AC1" s="89"/>
      <c r="AD1" s="89"/>
      <c r="AE1" s="89"/>
      <c r="AF1" s="89"/>
      <c r="AG1" s="89"/>
      <c r="AH1" s="89"/>
      <c r="AI1" s="89"/>
      <c r="AJ1" s="89"/>
      <c r="AL1" s="89" t="s">
        <v>163</v>
      </c>
      <c r="AM1" s="89"/>
      <c r="AN1" s="89"/>
      <c r="AO1" s="89"/>
      <c r="AP1" s="89"/>
      <c r="AQ1" s="89"/>
      <c r="AR1" s="89"/>
      <c r="AS1" s="89"/>
      <c r="AT1" s="89"/>
      <c r="AU1" s="89"/>
      <c r="AV1" s="89"/>
      <c r="AX1" s="89" t="s">
        <v>165</v>
      </c>
      <c r="AY1" s="89"/>
      <c r="AZ1" s="89"/>
      <c r="BA1" s="89"/>
      <c r="BB1" s="89"/>
      <c r="BC1" s="89"/>
      <c r="BD1" s="89"/>
      <c r="BE1" s="89"/>
      <c r="BF1" s="89"/>
      <c r="BG1" s="89"/>
      <c r="BH1" s="89"/>
      <c r="BJ1" s="89" t="s">
        <v>164</v>
      </c>
      <c r="BK1" s="89"/>
      <c r="BL1" s="89"/>
      <c r="BM1" s="89"/>
      <c r="BN1" s="89"/>
      <c r="BO1" s="89"/>
      <c r="BP1" s="89"/>
      <c r="BQ1" s="89"/>
      <c r="BR1" s="89"/>
      <c r="BS1" s="89"/>
      <c r="BT1" s="89"/>
      <c r="BV1" s="89" t="s">
        <v>167</v>
      </c>
      <c r="BW1" s="89"/>
      <c r="BX1" s="89"/>
      <c r="BY1" s="89"/>
      <c r="BZ1" s="89"/>
      <c r="CA1" s="89"/>
      <c r="CB1" s="89"/>
      <c r="CC1" s="89"/>
      <c r="CD1" s="89"/>
      <c r="CE1" s="89"/>
      <c r="CF1" s="89"/>
      <c r="CH1" s="89" t="s">
        <v>166</v>
      </c>
      <c r="CI1" s="89"/>
      <c r="CJ1" s="89"/>
      <c r="CK1" s="89"/>
      <c r="CL1" s="89"/>
      <c r="CM1" s="89"/>
      <c r="CN1" s="89"/>
      <c r="CO1" s="89"/>
      <c r="CP1" s="89"/>
      <c r="CQ1" s="89"/>
      <c r="CR1" s="89"/>
      <c r="CT1" s="89" t="s">
        <v>169</v>
      </c>
      <c r="CU1" s="89"/>
      <c r="CV1" s="89"/>
      <c r="CW1" s="89"/>
      <c r="CX1" s="89"/>
      <c r="CY1" s="89"/>
      <c r="CZ1" s="89"/>
      <c r="DA1" s="89"/>
      <c r="DB1" s="89"/>
      <c r="DC1" s="89"/>
      <c r="DD1" s="89"/>
      <c r="DF1" s="89" t="s">
        <v>168</v>
      </c>
      <c r="DG1" s="89"/>
      <c r="DH1" s="89"/>
      <c r="DI1" s="89"/>
      <c r="DJ1" s="89"/>
      <c r="DK1" s="89"/>
      <c r="DL1" s="89"/>
      <c r="DM1" s="89"/>
      <c r="DN1" s="89"/>
      <c r="DO1" s="89"/>
      <c r="DP1" s="89"/>
      <c r="DR1" s="89" t="s">
        <v>171</v>
      </c>
      <c r="DS1" s="89"/>
      <c r="DT1" s="89"/>
      <c r="DU1" s="89"/>
      <c r="DV1" s="89"/>
      <c r="DW1" s="89"/>
      <c r="DX1" s="89"/>
      <c r="DY1" s="89"/>
      <c r="DZ1" s="89"/>
      <c r="EA1" s="89"/>
      <c r="EB1" s="89"/>
      <c r="ED1" s="89" t="s">
        <v>170</v>
      </c>
      <c r="EE1" s="89"/>
      <c r="EF1" s="89"/>
      <c r="EG1" s="89"/>
      <c r="EH1" s="89"/>
      <c r="EI1" s="89"/>
      <c r="EJ1" s="89"/>
      <c r="EK1" s="89"/>
      <c r="EL1" s="89"/>
      <c r="EM1" s="89"/>
      <c r="EN1" s="89"/>
      <c r="EP1" s="89" t="s">
        <v>179</v>
      </c>
      <c r="EQ1" s="89"/>
      <c r="ER1" s="89"/>
      <c r="ES1" s="89"/>
      <c r="ET1" s="89"/>
      <c r="EU1" s="89"/>
      <c r="EV1" s="89"/>
      <c r="EW1" s="89"/>
      <c r="EX1" s="89"/>
      <c r="EY1" s="89"/>
      <c r="EZ1" s="89"/>
      <c r="FA1" s="38"/>
      <c r="FB1" s="89" t="s">
        <v>183</v>
      </c>
      <c r="FC1" s="89"/>
      <c r="FD1" s="89"/>
      <c r="FE1" s="89"/>
      <c r="FF1" s="89"/>
      <c r="FG1" s="89"/>
      <c r="FH1" s="89"/>
      <c r="FI1" s="89"/>
      <c r="FJ1" s="89"/>
      <c r="FK1" s="89"/>
      <c r="FL1" s="89"/>
    </row>
    <row r="2" spans="2:168" x14ac:dyDescent="0.25">
      <c r="B2" s="28" t="s">
        <v>152</v>
      </c>
      <c r="C2" s="28" t="s">
        <v>153</v>
      </c>
      <c r="D2" s="28" t="s">
        <v>154</v>
      </c>
      <c r="E2" s="28" t="s">
        <v>155</v>
      </c>
      <c r="F2" s="28" t="s">
        <v>156</v>
      </c>
      <c r="G2" s="28" t="s">
        <v>157</v>
      </c>
      <c r="H2" s="28" t="s">
        <v>158</v>
      </c>
      <c r="I2" s="28" t="s">
        <v>159</v>
      </c>
      <c r="J2" s="28" t="s">
        <v>160</v>
      </c>
      <c r="K2" s="28" t="s">
        <v>161</v>
      </c>
      <c r="L2" s="4" t="s">
        <v>12</v>
      </c>
      <c r="N2" s="28" t="s">
        <v>152</v>
      </c>
      <c r="O2" s="28" t="s">
        <v>153</v>
      </c>
      <c r="P2" s="28" t="s">
        <v>154</v>
      </c>
      <c r="Q2" s="28" t="s">
        <v>155</v>
      </c>
      <c r="R2" s="28" t="s">
        <v>156</v>
      </c>
      <c r="S2" s="28" t="s">
        <v>157</v>
      </c>
      <c r="T2" s="28" t="s">
        <v>158</v>
      </c>
      <c r="U2" s="28" t="s">
        <v>159</v>
      </c>
      <c r="V2" s="28" t="s">
        <v>160</v>
      </c>
      <c r="W2" s="28" t="s">
        <v>161</v>
      </c>
      <c r="X2" s="4" t="s">
        <v>12</v>
      </c>
      <c r="Z2" s="30" t="s">
        <v>152</v>
      </c>
      <c r="AA2" s="31" t="s">
        <v>153</v>
      </c>
      <c r="AB2" s="31" t="s">
        <v>154</v>
      </c>
      <c r="AC2" s="31" t="s">
        <v>155</v>
      </c>
      <c r="AD2" s="31" t="s">
        <v>156</v>
      </c>
      <c r="AE2" s="31" t="s">
        <v>157</v>
      </c>
      <c r="AF2" s="31" t="s">
        <v>158</v>
      </c>
      <c r="AG2" s="31" t="s">
        <v>159</v>
      </c>
      <c r="AH2" s="31" t="s">
        <v>160</v>
      </c>
      <c r="AI2" s="31" t="s">
        <v>161</v>
      </c>
      <c r="AJ2" s="32" t="s">
        <v>12</v>
      </c>
      <c r="AL2" s="30" t="s">
        <v>152</v>
      </c>
      <c r="AM2" s="31" t="s">
        <v>153</v>
      </c>
      <c r="AN2" s="31" t="s">
        <v>154</v>
      </c>
      <c r="AO2" s="31" t="s">
        <v>155</v>
      </c>
      <c r="AP2" s="31" t="s">
        <v>156</v>
      </c>
      <c r="AQ2" s="31" t="s">
        <v>157</v>
      </c>
      <c r="AR2" s="31" t="s">
        <v>158</v>
      </c>
      <c r="AS2" s="31" t="s">
        <v>159</v>
      </c>
      <c r="AT2" s="31" t="s">
        <v>160</v>
      </c>
      <c r="AU2" s="31" t="s">
        <v>161</v>
      </c>
      <c r="AV2" s="32" t="s">
        <v>12</v>
      </c>
      <c r="AX2" s="30" t="s">
        <v>152</v>
      </c>
      <c r="AY2" s="31" t="s">
        <v>153</v>
      </c>
      <c r="AZ2" s="31" t="s">
        <v>154</v>
      </c>
      <c r="BA2" s="31" t="s">
        <v>155</v>
      </c>
      <c r="BB2" s="31" t="s">
        <v>156</v>
      </c>
      <c r="BC2" s="31" t="s">
        <v>157</v>
      </c>
      <c r="BD2" s="31" t="s">
        <v>158</v>
      </c>
      <c r="BE2" s="31" t="s">
        <v>159</v>
      </c>
      <c r="BF2" s="31" t="s">
        <v>160</v>
      </c>
      <c r="BG2" s="31" t="s">
        <v>161</v>
      </c>
      <c r="BH2" s="32" t="s">
        <v>12</v>
      </c>
      <c r="BJ2" s="30" t="s">
        <v>152</v>
      </c>
      <c r="BK2" s="31" t="s">
        <v>153</v>
      </c>
      <c r="BL2" s="31" t="s">
        <v>154</v>
      </c>
      <c r="BM2" s="31" t="s">
        <v>155</v>
      </c>
      <c r="BN2" s="31" t="s">
        <v>156</v>
      </c>
      <c r="BO2" s="31" t="s">
        <v>157</v>
      </c>
      <c r="BP2" s="31" t="s">
        <v>158</v>
      </c>
      <c r="BQ2" s="31" t="s">
        <v>159</v>
      </c>
      <c r="BR2" s="31" t="s">
        <v>160</v>
      </c>
      <c r="BS2" s="31" t="s">
        <v>161</v>
      </c>
      <c r="BT2" s="32" t="s">
        <v>12</v>
      </c>
      <c r="BV2" s="30" t="s">
        <v>152</v>
      </c>
      <c r="BW2" s="31" t="s">
        <v>153</v>
      </c>
      <c r="BX2" s="31" t="s">
        <v>154</v>
      </c>
      <c r="BY2" s="31" t="s">
        <v>155</v>
      </c>
      <c r="BZ2" s="31" t="s">
        <v>156</v>
      </c>
      <c r="CA2" s="31" t="s">
        <v>157</v>
      </c>
      <c r="CB2" s="31" t="s">
        <v>158</v>
      </c>
      <c r="CC2" s="31" t="s">
        <v>159</v>
      </c>
      <c r="CD2" s="31" t="s">
        <v>160</v>
      </c>
      <c r="CE2" s="31" t="s">
        <v>161</v>
      </c>
      <c r="CF2" s="32" t="s">
        <v>12</v>
      </c>
      <c r="CH2" s="30" t="s">
        <v>152</v>
      </c>
      <c r="CI2" s="31" t="s">
        <v>153</v>
      </c>
      <c r="CJ2" s="31" t="s">
        <v>154</v>
      </c>
      <c r="CK2" s="31" t="s">
        <v>155</v>
      </c>
      <c r="CL2" s="31" t="s">
        <v>156</v>
      </c>
      <c r="CM2" s="31" t="s">
        <v>157</v>
      </c>
      <c r="CN2" s="31" t="s">
        <v>158</v>
      </c>
      <c r="CO2" s="31" t="s">
        <v>159</v>
      </c>
      <c r="CP2" s="31" t="s">
        <v>160</v>
      </c>
      <c r="CQ2" s="31" t="s">
        <v>161</v>
      </c>
      <c r="CR2" s="32" t="s">
        <v>12</v>
      </c>
      <c r="CT2" s="30" t="s">
        <v>152</v>
      </c>
      <c r="CU2" s="31" t="s">
        <v>153</v>
      </c>
      <c r="CV2" s="31" t="s">
        <v>154</v>
      </c>
      <c r="CW2" s="31" t="s">
        <v>155</v>
      </c>
      <c r="CX2" s="31" t="s">
        <v>156</v>
      </c>
      <c r="CY2" s="31" t="s">
        <v>157</v>
      </c>
      <c r="CZ2" s="31" t="s">
        <v>158</v>
      </c>
      <c r="DA2" s="31" t="s">
        <v>159</v>
      </c>
      <c r="DB2" s="31" t="s">
        <v>160</v>
      </c>
      <c r="DC2" s="31" t="s">
        <v>161</v>
      </c>
      <c r="DD2" s="32" t="s">
        <v>12</v>
      </c>
      <c r="DF2" s="30" t="s">
        <v>152</v>
      </c>
      <c r="DG2" s="31" t="s">
        <v>153</v>
      </c>
      <c r="DH2" s="31" t="s">
        <v>154</v>
      </c>
      <c r="DI2" s="31" t="s">
        <v>155</v>
      </c>
      <c r="DJ2" s="31" t="s">
        <v>156</v>
      </c>
      <c r="DK2" s="31" t="s">
        <v>157</v>
      </c>
      <c r="DL2" s="31" t="s">
        <v>158</v>
      </c>
      <c r="DM2" s="31" t="s">
        <v>159</v>
      </c>
      <c r="DN2" s="31" t="s">
        <v>160</v>
      </c>
      <c r="DO2" s="31" t="s">
        <v>161</v>
      </c>
      <c r="DP2" s="32" t="s">
        <v>12</v>
      </c>
      <c r="DR2" s="30" t="s">
        <v>152</v>
      </c>
      <c r="DS2" s="31" t="s">
        <v>153</v>
      </c>
      <c r="DT2" s="31" t="s">
        <v>154</v>
      </c>
      <c r="DU2" s="31" t="s">
        <v>155</v>
      </c>
      <c r="DV2" s="31" t="s">
        <v>156</v>
      </c>
      <c r="DW2" s="31" t="s">
        <v>157</v>
      </c>
      <c r="DX2" s="31" t="s">
        <v>158</v>
      </c>
      <c r="DY2" s="31" t="s">
        <v>159</v>
      </c>
      <c r="DZ2" s="31" t="s">
        <v>160</v>
      </c>
      <c r="EA2" s="31" t="s">
        <v>161</v>
      </c>
      <c r="EB2" s="32" t="s">
        <v>12</v>
      </c>
      <c r="ED2" s="30" t="s">
        <v>152</v>
      </c>
      <c r="EE2" s="31" t="s">
        <v>153</v>
      </c>
      <c r="EF2" s="31" t="s">
        <v>154</v>
      </c>
      <c r="EG2" s="31" t="s">
        <v>155</v>
      </c>
      <c r="EH2" s="31" t="s">
        <v>156</v>
      </c>
      <c r="EI2" s="31" t="s">
        <v>157</v>
      </c>
      <c r="EJ2" s="31" t="s">
        <v>158</v>
      </c>
      <c r="EK2" s="31" t="s">
        <v>159</v>
      </c>
      <c r="EL2" s="31" t="s">
        <v>160</v>
      </c>
      <c r="EM2" s="31" t="s">
        <v>161</v>
      </c>
      <c r="EN2" s="32" t="s">
        <v>12</v>
      </c>
      <c r="EP2" s="39" t="s">
        <v>152</v>
      </c>
      <c r="EQ2" s="35" t="s">
        <v>153</v>
      </c>
      <c r="ER2" s="35" t="s">
        <v>154</v>
      </c>
      <c r="ES2" s="35" t="s">
        <v>155</v>
      </c>
      <c r="ET2" s="35" t="s">
        <v>156</v>
      </c>
      <c r="EU2" s="35" t="s">
        <v>157</v>
      </c>
      <c r="EV2" s="35" t="s">
        <v>158</v>
      </c>
      <c r="EW2" s="35" t="s">
        <v>159</v>
      </c>
      <c r="EX2" s="35" t="s">
        <v>160</v>
      </c>
      <c r="EY2" s="35" t="s">
        <v>161</v>
      </c>
      <c r="EZ2" s="35" t="s">
        <v>12</v>
      </c>
      <c r="FB2" s="36" t="s">
        <v>152</v>
      </c>
      <c r="FC2" s="37" t="s">
        <v>153</v>
      </c>
      <c r="FD2" s="37" t="s">
        <v>154</v>
      </c>
      <c r="FE2" s="37" t="s">
        <v>155</v>
      </c>
      <c r="FF2" s="37" t="s">
        <v>156</v>
      </c>
      <c r="FG2" s="37" t="s">
        <v>157</v>
      </c>
      <c r="FH2" s="37" t="s">
        <v>158</v>
      </c>
      <c r="FI2" s="37" t="s">
        <v>159</v>
      </c>
      <c r="FJ2" s="37" t="s">
        <v>160</v>
      </c>
      <c r="FK2" s="37" t="s">
        <v>161</v>
      </c>
      <c r="FL2" s="32" t="s">
        <v>12</v>
      </c>
    </row>
    <row r="3" spans="2:168" x14ac:dyDescent="0.25">
      <c r="B3" s="28">
        <v>0</v>
      </c>
      <c r="C3" s="28">
        <v>0</v>
      </c>
      <c r="D3" s="28">
        <v>0</v>
      </c>
      <c r="E3" s="28">
        <v>0</v>
      </c>
      <c r="F3" s="28">
        <v>0</v>
      </c>
      <c r="G3" s="28">
        <v>0</v>
      </c>
      <c r="H3" s="28">
        <v>0</v>
      </c>
      <c r="I3" s="28">
        <v>0</v>
      </c>
      <c r="J3" s="28">
        <v>0</v>
      </c>
      <c r="K3" s="28">
        <v>0</v>
      </c>
      <c r="L3" s="4">
        <v>0</v>
      </c>
      <c r="N3" s="28">
        <v>0</v>
      </c>
      <c r="O3" s="28">
        <v>0</v>
      </c>
      <c r="P3" s="28">
        <v>0</v>
      </c>
      <c r="Q3" s="28">
        <v>0</v>
      </c>
      <c r="R3" s="28">
        <v>0</v>
      </c>
      <c r="S3" s="28">
        <v>0</v>
      </c>
      <c r="T3" s="28">
        <v>0</v>
      </c>
      <c r="U3" s="28">
        <v>0</v>
      </c>
      <c r="V3" s="28">
        <v>0</v>
      </c>
      <c r="W3" s="28">
        <v>0</v>
      </c>
      <c r="X3" s="4">
        <v>0</v>
      </c>
      <c r="Z3" s="4">
        <v>0</v>
      </c>
      <c r="AA3" s="4">
        <v>0</v>
      </c>
      <c r="AB3" s="4">
        <v>0</v>
      </c>
      <c r="AC3" s="4">
        <v>0</v>
      </c>
      <c r="AD3" s="4">
        <v>0</v>
      </c>
      <c r="AE3" s="4">
        <v>0</v>
      </c>
      <c r="AF3" s="4">
        <v>0</v>
      </c>
      <c r="AG3" s="4">
        <v>0</v>
      </c>
      <c r="AH3" s="4">
        <v>0</v>
      </c>
      <c r="AI3" s="4">
        <v>0</v>
      </c>
      <c r="AJ3" s="4">
        <v>0</v>
      </c>
      <c r="AL3" s="4">
        <v>0</v>
      </c>
      <c r="AM3" s="4">
        <v>0</v>
      </c>
      <c r="AN3" s="4">
        <v>0</v>
      </c>
      <c r="AO3" s="4">
        <v>0</v>
      </c>
      <c r="AP3" s="4">
        <v>0</v>
      </c>
      <c r="AQ3" s="4">
        <v>0</v>
      </c>
      <c r="AR3" s="4">
        <v>0</v>
      </c>
      <c r="AS3" s="4">
        <v>0</v>
      </c>
      <c r="AT3" s="4">
        <v>0</v>
      </c>
      <c r="AU3" s="4">
        <v>0</v>
      </c>
      <c r="AV3" s="4">
        <v>0</v>
      </c>
      <c r="AX3" s="4">
        <v>0</v>
      </c>
      <c r="AY3" s="4">
        <v>0</v>
      </c>
      <c r="AZ3" s="4">
        <v>0</v>
      </c>
      <c r="BA3" s="4">
        <v>0</v>
      </c>
      <c r="BB3" s="4">
        <v>0</v>
      </c>
      <c r="BC3" s="4">
        <v>0</v>
      </c>
      <c r="BD3" s="4">
        <v>0</v>
      </c>
      <c r="BE3" s="4">
        <v>0</v>
      </c>
      <c r="BF3" s="4">
        <v>0</v>
      </c>
      <c r="BG3" s="4">
        <v>0</v>
      </c>
      <c r="BH3" s="4">
        <v>0</v>
      </c>
      <c r="BJ3" s="4">
        <v>0</v>
      </c>
      <c r="BK3" s="4">
        <v>0</v>
      </c>
      <c r="BL3" s="4">
        <v>0</v>
      </c>
      <c r="BM3" s="4">
        <v>0</v>
      </c>
      <c r="BN3" s="4">
        <v>0</v>
      </c>
      <c r="BO3" s="4">
        <v>0</v>
      </c>
      <c r="BP3" s="4">
        <v>0</v>
      </c>
      <c r="BQ3" s="4">
        <v>0</v>
      </c>
      <c r="BR3" s="4">
        <v>0</v>
      </c>
      <c r="BS3" s="4">
        <v>0</v>
      </c>
      <c r="BT3" s="4">
        <v>0</v>
      </c>
      <c r="BV3" s="28">
        <v>10000</v>
      </c>
      <c r="BW3" s="42">
        <v>10000</v>
      </c>
      <c r="BX3" s="42">
        <v>10000</v>
      </c>
      <c r="BY3" s="42">
        <v>10000</v>
      </c>
      <c r="BZ3" s="42">
        <v>10000</v>
      </c>
      <c r="CA3" s="42">
        <v>10000</v>
      </c>
      <c r="CB3" s="42">
        <v>10000</v>
      </c>
      <c r="CC3" s="42">
        <v>10000</v>
      </c>
      <c r="CD3" s="42">
        <v>10000</v>
      </c>
      <c r="CE3" s="42">
        <v>10000</v>
      </c>
      <c r="CF3" s="4">
        <v>0</v>
      </c>
      <c r="CH3" s="28">
        <v>10000</v>
      </c>
      <c r="CI3" s="28">
        <v>10000</v>
      </c>
      <c r="CJ3" s="28">
        <v>10000</v>
      </c>
      <c r="CK3" s="28">
        <v>10000</v>
      </c>
      <c r="CL3" s="28">
        <v>10000</v>
      </c>
      <c r="CM3" s="28">
        <v>10000</v>
      </c>
      <c r="CN3" s="28">
        <v>10000</v>
      </c>
      <c r="CO3" s="28">
        <v>10000</v>
      </c>
      <c r="CP3" s="28">
        <v>10000</v>
      </c>
      <c r="CQ3" s="28">
        <v>10000</v>
      </c>
      <c r="CR3" s="28">
        <v>0</v>
      </c>
      <c r="CT3" s="28">
        <v>0</v>
      </c>
      <c r="CU3" s="28">
        <v>0</v>
      </c>
      <c r="CV3" s="28">
        <v>0</v>
      </c>
      <c r="CW3" s="28">
        <v>0</v>
      </c>
      <c r="CX3" s="28">
        <v>0</v>
      </c>
      <c r="CY3" s="28">
        <v>0</v>
      </c>
      <c r="CZ3" s="28">
        <v>0</v>
      </c>
      <c r="DA3" s="28">
        <v>0</v>
      </c>
      <c r="DB3" s="28">
        <v>0</v>
      </c>
      <c r="DC3" s="28">
        <v>0</v>
      </c>
      <c r="DD3" s="4">
        <v>0</v>
      </c>
      <c r="DF3" s="28">
        <v>0</v>
      </c>
      <c r="DG3" s="28">
        <v>0</v>
      </c>
      <c r="DH3" s="28">
        <v>0</v>
      </c>
      <c r="DI3" s="28">
        <v>0</v>
      </c>
      <c r="DJ3" s="28">
        <v>0</v>
      </c>
      <c r="DK3" s="28">
        <v>0</v>
      </c>
      <c r="DL3" s="28">
        <v>0</v>
      </c>
      <c r="DM3" s="28">
        <v>0</v>
      </c>
      <c r="DN3" s="28">
        <v>0</v>
      </c>
      <c r="DO3" s="28">
        <v>0</v>
      </c>
      <c r="DP3" s="4">
        <v>0</v>
      </c>
      <c r="DR3" s="28">
        <v>10000</v>
      </c>
      <c r="DS3" s="28">
        <v>10000</v>
      </c>
      <c r="DT3" s="28">
        <v>10000</v>
      </c>
      <c r="DU3" s="28">
        <v>10000</v>
      </c>
      <c r="DV3" s="28">
        <v>10000</v>
      </c>
      <c r="DW3" s="28">
        <v>10000</v>
      </c>
      <c r="DX3" s="28">
        <v>10000</v>
      </c>
      <c r="DY3" s="28">
        <v>10000</v>
      </c>
      <c r="DZ3" s="28">
        <v>10000</v>
      </c>
      <c r="EA3" s="28">
        <v>10000</v>
      </c>
      <c r="EB3" s="4">
        <v>0</v>
      </c>
      <c r="ED3" s="28">
        <v>10000</v>
      </c>
      <c r="EE3" s="28">
        <v>10000</v>
      </c>
      <c r="EF3" s="28">
        <v>10000</v>
      </c>
      <c r="EG3" s="28">
        <v>10000</v>
      </c>
      <c r="EH3" s="28">
        <v>10000</v>
      </c>
      <c r="EI3" s="28">
        <v>10000</v>
      </c>
      <c r="EJ3" s="28">
        <v>10000</v>
      </c>
      <c r="EK3" s="28">
        <v>10000</v>
      </c>
      <c r="EL3" s="28">
        <v>10000</v>
      </c>
      <c r="EM3" s="28">
        <v>10000</v>
      </c>
      <c r="EN3" s="28">
        <v>0</v>
      </c>
      <c r="EP3" s="41">
        <v>10000</v>
      </c>
      <c r="EQ3" s="41">
        <v>10000</v>
      </c>
      <c r="ER3" s="41">
        <v>10000</v>
      </c>
      <c r="ES3" s="41">
        <v>10000</v>
      </c>
      <c r="ET3" s="41">
        <v>10000</v>
      </c>
      <c r="EU3" s="41">
        <v>10000</v>
      </c>
      <c r="EV3" s="41">
        <v>10000</v>
      </c>
      <c r="EW3" s="41">
        <v>10000</v>
      </c>
      <c r="EX3" s="41">
        <v>10000</v>
      </c>
      <c r="EY3" s="41">
        <v>10000</v>
      </c>
      <c r="EZ3" s="41">
        <v>0</v>
      </c>
      <c r="FB3" s="44">
        <v>10000</v>
      </c>
      <c r="FC3" s="44">
        <v>10000</v>
      </c>
      <c r="FD3" s="44">
        <v>10000</v>
      </c>
      <c r="FE3" s="44">
        <v>10000</v>
      </c>
      <c r="FF3" s="44">
        <v>10000</v>
      </c>
      <c r="FG3" s="44">
        <v>10000</v>
      </c>
      <c r="FH3" s="44">
        <v>10000</v>
      </c>
      <c r="FI3" s="44">
        <v>10000</v>
      </c>
      <c r="FJ3" s="44">
        <v>10000</v>
      </c>
      <c r="FK3" s="44">
        <v>10000</v>
      </c>
      <c r="FL3" s="44">
        <v>0</v>
      </c>
    </row>
    <row r="4" spans="2:168" x14ac:dyDescent="0.25">
      <c r="B4" s="28">
        <v>80</v>
      </c>
      <c r="C4" s="28">
        <v>80</v>
      </c>
      <c r="D4" s="28">
        <v>80</v>
      </c>
      <c r="E4" s="28">
        <v>80</v>
      </c>
      <c r="F4" s="28">
        <v>80</v>
      </c>
      <c r="G4" s="28">
        <v>80</v>
      </c>
      <c r="H4" s="28">
        <v>80</v>
      </c>
      <c r="I4" s="28">
        <v>80</v>
      </c>
      <c r="J4" s="28">
        <v>80</v>
      </c>
      <c r="K4" s="28">
        <v>80</v>
      </c>
      <c r="L4" s="4">
        <v>0</v>
      </c>
      <c r="N4" s="28">
        <v>60</v>
      </c>
      <c r="O4" s="28">
        <v>60</v>
      </c>
      <c r="P4" s="28">
        <v>60</v>
      </c>
      <c r="Q4" s="28">
        <v>60</v>
      </c>
      <c r="R4" s="28">
        <v>60</v>
      </c>
      <c r="S4" s="28">
        <v>60</v>
      </c>
      <c r="T4" s="28">
        <v>60</v>
      </c>
      <c r="U4" s="28">
        <v>60</v>
      </c>
      <c r="V4" s="28">
        <v>60</v>
      </c>
      <c r="W4" s="28">
        <v>60</v>
      </c>
      <c r="X4" s="4">
        <v>0</v>
      </c>
      <c r="Z4" s="4">
        <v>4</v>
      </c>
      <c r="AA4" s="4">
        <v>4.2</v>
      </c>
      <c r="AB4" s="4">
        <v>4.3</v>
      </c>
      <c r="AC4" s="4">
        <v>4.4000000000000004</v>
      </c>
      <c r="AD4" s="4">
        <v>4.4000000000000004</v>
      </c>
      <c r="AE4" s="4">
        <v>4.3</v>
      </c>
      <c r="AF4" s="4">
        <v>4.0999999999999996</v>
      </c>
      <c r="AG4" s="4">
        <v>4</v>
      </c>
      <c r="AH4" s="4">
        <v>4</v>
      </c>
      <c r="AI4" s="4">
        <v>3.7</v>
      </c>
      <c r="AJ4" s="4">
        <v>0</v>
      </c>
      <c r="AL4" s="4">
        <v>2.6</v>
      </c>
      <c r="AM4" s="4">
        <v>2.7</v>
      </c>
      <c r="AN4" s="4">
        <v>2.8</v>
      </c>
      <c r="AO4" s="4">
        <v>2.8</v>
      </c>
      <c r="AP4" s="4">
        <v>2.8</v>
      </c>
      <c r="AQ4" s="4">
        <v>2.5</v>
      </c>
      <c r="AR4" s="4">
        <v>2.2999999999999998</v>
      </c>
      <c r="AS4" s="4">
        <v>2.2999999999999998</v>
      </c>
      <c r="AT4" s="4">
        <v>2.2999999999999998</v>
      </c>
      <c r="AU4" s="4">
        <v>2.2999999999999998</v>
      </c>
      <c r="AV4" s="4">
        <v>0</v>
      </c>
      <c r="AX4" s="4">
        <v>4</v>
      </c>
      <c r="AY4" s="4">
        <v>4</v>
      </c>
      <c r="AZ4" s="4">
        <v>4</v>
      </c>
      <c r="BA4" s="4">
        <v>4</v>
      </c>
      <c r="BB4" s="4">
        <v>4</v>
      </c>
      <c r="BC4" s="4">
        <v>4</v>
      </c>
      <c r="BD4" s="4">
        <v>4</v>
      </c>
      <c r="BE4" s="4">
        <v>4</v>
      </c>
      <c r="BF4" s="4">
        <v>4</v>
      </c>
      <c r="BG4" s="4">
        <v>4</v>
      </c>
      <c r="BH4" s="4">
        <v>0</v>
      </c>
      <c r="BJ4" s="4">
        <v>4</v>
      </c>
      <c r="BK4" s="4">
        <v>4</v>
      </c>
      <c r="BL4" s="4">
        <v>4</v>
      </c>
      <c r="BM4" s="4">
        <v>4</v>
      </c>
      <c r="BN4" s="4">
        <v>4</v>
      </c>
      <c r="BO4" s="4">
        <v>4</v>
      </c>
      <c r="BP4" s="4">
        <v>4</v>
      </c>
      <c r="BQ4" s="4">
        <v>4</v>
      </c>
      <c r="BR4" s="4">
        <v>4</v>
      </c>
      <c r="BS4" s="4">
        <v>4</v>
      </c>
      <c r="BT4" s="4">
        <v>0</v>
      </c>
      <c r="BV4" s="28">
        <v>328</v>
      </c>
      <c r="BW4" s="28">
        <v>331</v>
      </c>
      <c r="BX4" s="28">
        <v>332</v>
      </c>
      <c r="BY4" s="28">
        <v>336</v>
      </c>
      <c r="BZ4" s="28">
        <v>341</v>
      </c>
      <c r="CA4" s="28">
        <v>345</v>
      </c>
      <c r="CB4" s="28">
        <v>353</v>
      </c>
      <c r="CC4" s="28">
        <v>400</v>
      </c>
      <c r="CD4" s="28">
        <v>412</v>
      </c>
      <c r="CE4" s="28">
        <v>416</v>
      </c>
      <c r="CF4" s="4">
        <v>0</v>
      </c>
      <c r="CH4" s="28">
        <v>415</v>
      </c>
      <c r="CI4" s="28">
        <v>415</v>
      </c>
      <c r="CJ4" s="28">
        <v>415</v>
      </c>
      <c r="CK4" s="28">
        <v>422</v>
      </c>
      <c r="CL4" s="28">
        <v>427</v>
      </c>
      <c r="CM4" s="28">
        <v>442</v>
      </c>
      <c r="CN4" s="28">
        <v>451</v>
      </c>
      <c r="CO4" s="28">
        <v>503</v>
      </c>
      <c r="CP4" s="28">
        <v>548</v>
      </c>
      <c r="CQ4" s="28">
        <v>548</v>
      </c>
      <c r="CR4" s="4">
        <v>0</v>
      </c>
      <c r="CT4" s="28">
        <v>100</v>
      </c>
      <c r="CU4" s="28">
        <v>55</v>
      </c>
      <c r="CV4" s="28">
        <v>50</v>
      </c>
      <c r="CW4" s="28">
        <v>45</v>
      </c>
      <c r="CX4" s="28">
        <v>40</v>
      </c>
      <c r="CY4" s="28">
        <v>40</v>
      </c>
      <c r="CZ4" s="28">
        <v>40</v>
      </c>
      <c r="DA4" s="28">
        <v>40</v>
      </c>
      <c r="DB4" s="28">
        <v>40</v>
      </c>
      <c r="DC4" s="28">
        <v>40</v>
      </c>
      <c r="DD4" s="4">
        <v>0</v>
      </c>
      <c r="DF4" s="28">
        <v>100</v>
      </c>
      <c r="DG4" s="28">
        <v>55</v>
      </c>
      <c r="DH4" s="28">
        <v>50</v>
      </c>
      <c r="DI4" s="28">
        <v>45</v>
      </c>
      <c r="DJ4" s="28">
        <v>40</v>
      </c>
      <c r="DK4" s="28">
        <v>40</v>
      </c>
      <c r="DL4" s="28">
        <v>40</v>
      </c>
      <c r="DM4" s="28">
        <v>40</v>
      </c>
      <c r="DN4" s="28">
        <v>40</v>
      </c>
      <c r="DO4" s="28">
        <v>40</v>
      </c>
      <c r="DP4" s="4">
        <v>0</v>
      </c>
      <c r="DR4" s="28">
        <v>2400</v>
      </c>
      <c r="DS4" s="28">
        <v>2400</v>
      </c>
      <c r="DT4" s="28">
        <v>2400</v>
      </c>
      <c r="DU4" s="28">
        <v>2400</v>
      </c>
      <c r="DV4" s="28">
        <v>2411</v>
      </c>
      <c r="DW4" s="28">
        <v>2432</v>
      </c>
      <c r="DX4" s="28">
        <v>2455</v>
      </c>
      <c r="DY4" s="28">
        <v>2520</v>
      </c>
      <c r="DZ4" s="28">
        <v>2536</v>
      </c>
      <c r="EA4" s="28">
        <v>2536</v>
      </c>
      <c r="EB4" s="4">
        <v>0</v>
      </c>
      <c r="ED4" s="28">
        <v>2522</v>
      </c>
      <c r="EE4" s="28">
        <v>2515</v>
      </c>
      <c r="EF4" s="28">
        <v>2513</v>
      </c>
      <c r="EG4" s="28">
        <v>2519</v>
      </c>
      <c r="EH4" s="28">
        <v>2523</v>
      </c>
      <c r="EI4" s="28">
        <v>2542</v>
      </c>
      <c r="EJ4" s="28">
        <v>2600</v>
      </c>
      <c r="EK4" s="28">
        <v>2624</v>
      </c>
      <c r="EL4" s="28">
        <v>2648</v>
      </c>
      <c r="EM4" s="28">
        <v>2700</v>
      </c>
      <c r="EN4" s="4">
        <v>0</v>
      </c>
      <c r="EP4" s="40">
        <v>3100</v>
      </c>
      <c r="EQ4" s="40">
        <v>3045</v>
      </c>
      <c r="ER4" s="40">
        <v>3030</v>
      </c>
      <c r="ES4" s="40">
        <v>3045</v>
      </c>
      <c r="ET4" s="40">
        <v>3100</v>
      </c>
      <c r="EU4" s="40">
        <v>3100</v>
      </c>
      <c r="EV4" s="40">
        <v>3200</v>
      </c>
      <c r="EW4" s="40">
        <v>3200</v>
      </c>
      <c r="EX4" s="40">
        <v>3300</v>
      </c>
      <c r="EY4" s="40">
        <v>3300</v>
      </c>
      <c r="EZ4" s="40">
        <v>60</v>
      </c>
      <c r="FB4" s="34">
        <v>3400</v>
      </c>
      <c r="FC4" s="34">
        <v>3330</v>
      </c>
      <c r="FD4" s="34">
        <v>3300</v>
      </c>
      <c r="FE4" s="34">
        <v>3330</v>
      </c>
      <c r="FF4" s="34">
        <v>3400</v>
      </c>
      <c r="FG4" s="34">
        <v>3400</v>
      </c>
      <c r="FH4" s="34">
        <v>3500</v>
      </c>
      <c r="FI4" s="34">
        <v>3500</v>
      </c>
      <c r="FJ4" s="34">
        <v>3600</v>
      </c>
      <c r="FK4" s="34">
        <v>3600</v>
      </c>
      <c r="FL4" s="34">
        <v>60</v>
      </c>
    </row>
    <row r="5" spans="2:168" x14ac:dyDescent="0.25">
      <c r="B5" s="28">
        <v>90</v>
      </c>
      <c r="C5" s="28">
        <v>90</v>
      </c>
      <c r="D5" s="28">
        <v>90</v>
      </c>
      <c r="E5" s="28">
        <v>90</v>
      </c>
      <c r="F5" s="28">
        <v>90</v>
      </c>
      <c r="G5" s="28">
        <v>90</v>
      </c>
      <c r="H5" s="28">
        <v>90</v>
      </c>
      <c r="I5" s="28">
        <v>90</v>
      </c>
      <c r="J5" s="28">
        <v>90</v>
      </c>
      <c r="K5" s="28">
        <v>90</v>
      </c>
      <c r="L5" s="4">
        <v>10</v>
      </c>
      <c r="N5" s="28">
        <v>70</v>
      </c>
      <c r="O5" s="28">
        <v>70</v>
      </c>
      <c r="P5" s="28">
        <v>70</v>
      </c>
      <c r="Q5" s="28">
        <v>70</v>
      </c>
      <c r="R5" s="28">
        <v>70</v>
      </c>
      <c r="S5" s="28">
        <v>70</v>
      </c>
      <c r="T5" s="28">
        <v>70</v>
      </c>
      <c r="U5" s="28">
        <v>70</v>
      </c>
      <c r="V5" s="28">
        <v>70</v>
      </c>
      <c r="W5" s="28">
        <v>70</v>
      </c>
      <c r="X5" s="4">
        <v>10</v>
      </c>
      <c r="Z5" s="4" t="s">
        <v>149</v>
      </c>
      <c r="AA5" s="4" t="s">
        <v>149</v>
      </c>
      <c r="AB5" s="4" t="s">
        <v>149</v>
      </c>
      <c r="AC5" s="4" t="s">
        <v>149</v>
      </c>
      <c r="AD5" s="4" t="s">
        <v>149</v>
      </c>
      <c r="AE5" s="4" t="s">
        <v>149</v>
      </c>
      <c r="AF5" s="4" t="s">
        <v>149</v>
      </c>
      <c r="AG5" s="4" t="s">
        <v>149</v>
      </c>
      <c r="AH5" s="4" t="s">
        <v>149</v>
      </c>
      <c r="AI5" s="4" t="s">
        <v>149</v>
      </c>
      <c r="AJ5" s="4">
        <v>1</v>
      </c>
      <c r="AL5" s="4" t="s">
        <v>149</v>
      </c>
      <c r="AM5" s="4" t="s">
        <v>149</v>
      </c>
      <c r="AN5" s="4" t="s">
        <v>149</v>
      </c>
      <c r="AO5" s="4" t="s">
        <v>149</v>
      </c>
      <c r="AP5" s="4" t="s">
        <v>149</v>
      </c>
      <c r="AQ5" s="4" t="s">
        <v>149</v>
      </c>
      <c r="AR5" s="4" t="s">
        <v>149</v>
      </c>
      <c r="AS5" s="4" t="s">
        <v>149</v>
      </c>
      <c r="AT5" s="4" t="s">
        <v>149</v>
      </c>
      <c r="AU5" s="4" t="s">
        <v>149</v>
      </c>
      <c r="AV5" s="4">
        <v>1</v>
      </c>
      <c r="AX5" s="4">
        <v>5</v>
      </c>
      <c r="AY5" s="4">
        <v>5</v>
      </c>
      <c r="AZ5" s="4">
        <v>5</v>
      </c>
      <c r="BA5" s="4">
        <v>5</v>
      </c>
      <c r="BB5" s="4">
        <v>5</v>
      </c>
      <c r="BC5" s="4">
        <v>5</v>
      </c>
      <c r="BD5" s="4">
        <v>5</v>
      </c>
      <c r="BE5" s="4">
        <v>5</v>
      </c>
      <c r="BF5" s="4">
        <v>5</v>
      </c>
      <c r="BG5" s="4">
        <v>5</v>
      </c>
      <c r="BH5" s="4">
        <v>10</v>
      </c>
      <c r="BJ5" s="4">
        <v>5</v>
      </c>
      <c r="BK5" s="4">
        <v>5</v>
      </c>
      <c r="BL5" s="4">
        <v>5</v>
      </c>
      <c r="BM5" s="4">
        <v>5</v>
      </c>
      <c r="BN5" s="4">
        <v>5</v>
      </c>
      <c r="BO5" s="4">
        <v>5</v>
      </c>
      <c r="BP5" s="4">
        <v>5</v>
      </c>
      <c r="BQ5" s="4">
        <v>5</v>
      </c>
      <c r="BR5" s="4">
        <v>5</v>
      </c>
      <c r="BS5" s="4">
        <v>5</v>
      </c>
      <c r="BT5" s="4">
        <v>10</v>
      </c>
      <c r="BV5" s="28">
        <v>327</v>
      </c>
      <c r="BW5" s="28">
        <v>330</v>
      </c>
      <c r="BX5" s="28">
        <v>331</v>
      </c>
      <c r="BY5" s="28">
        <v>335</v>
      </c>
      <c r="BZ5" s="28">
        <v>340</v>
      </c>
      <c r="CA5" s="28">
        <v>344</v>
      </c>
      <c r="CB5" s="28">
        <v>352</v>
      </c>
      <c r="CC5" s="28">
        <v>359</v>
      </c>
      <c r="CD5" s="28">
        <v>411</v>
      </c>
      <c r="CE5" s="28">
        <v>415</v>
      </c>
      <c r="CF5" s="4">
        <v>1</v>
      </c>
      <c r="CH5" s="28">
        <v>414</v>
      </c>
      <c r="CI5" s="28">
        <v>414</v>
      </c>
      <c r="CJ5" s="28">
        <v>414</v>
      </c>
      <c r="CK5" s="28">
        <v>421</v>
      </c>
      <c r="CL5" s="28">
        <v>426</v>
      </c>
      <c r="CM5" s="28">
        <v>441</v>
      </c>
      <c r="CN5" s="28">
        <v>450</v>
      </c>
      <c r="CO5" s="28">
        <v>502</v>
      </c>
      <c r="CP5" s="28">
        <v>547</v>
      </c>
      <c r="CQ5" s="28">
        <v>547</v>
      </c>
      <c r="CR5" s="4">
        <v>1</v>
      </c>
      <c r="CT5" s="28" t="s">
        <v>149</v>
      </c>
      <c r="CU5" s="28" t="s">
        <v>149</v>
      </c>
      <c r="CV5" s="28" t="s">
        <v>149</v>
      </c>
      <c r="CW5" s="28" t="s">
        <v>149</v>
      </c>
      <c r="CX5" s="28" t="s">
        <v>149</v>
      </c>
      <c r="CY5" s="28" t="s">
        <v>149</v>
      </c>
      <c r="CZ5" s="28" t="s">
        <v>149</v>
      </c>
      <c r="DA5" s="28" t="s">
        <v>149</v>
      </c>
      <c r="DB5" s="28" t="s">
        <v>149</v>
      </c>
      <c r="DC5" s="28" t="s">
        <v>149</v>
      </c>
      <c r="DD5" s="4">
        <v>1</v>
      </c>
      <c r="DF5" s="28" t="s">
        <v>149</v>
      </c>
      <c r="DG5" s="28" t="s">
        <v>149</v>
      </c>
      <c r="DH5" s="28" t="s">
        <v>149</v>
      </c>
      <c r="DI5" s="28" t="s">
        <v>149</v>
      </c>
      <c r="DJ5" s="28" t="s">
        <v>149</v>
      </c>
      <c r="DK5" s="28" t="s">
        <v>149</v>
      </c>
      <c r="DL5" s="28" t="s">
        <v>149</v>
      </c>
      <c r="DM5" s="28" t="s">
        <v>149</v>
      </c>
      <c r="DN5" s="28" t="s">
        <v>149</v>
      </c>
      <c r="DO5" s="28" t="s">
        <v>149</v>
      </c>
      <c r="DP5" s="4">
        <v>1</v>
      </c>
      <c r="DR5" s="28">
        <v>2358</v>
      </c>
      <c r="DS5" s="28">
        <v>2358</v>
      </c>
      <c r="DT5" s="28">
        <v>2358</v>
      </c>
      <c r="DU5" s="28">
        <v>2358</v>
      </c>
      <c r="DV5" s="28">
        <v>2409</v>
      </c>
      <c r="DW5" s="28">
        <v>2430</v>
      </c>
      <c r="DX5" s="28">
        <v>2453</v>
      </c>
      <c r="DY5" s="28">
        <v>2518</v>
      </c>
      <c r="DZ5" s="28">
        <v>2534</v>
      </c>
      <c r="EA5" s="28">
        <v>2534</v>
      </c>
      <c r="EB5" s="4">
        <v>1</v>
      </c>
      <c r="ED5" s="28">
        <v>2520</v>
      </c>
      <c r="EE5" s="28">
        <v>2513</v>
      </c>
      <c r="EF5" s="28">
        <v>2511</v>
      </c>
      <c r="EG5" s="28">
        <v>2517</v>
      </c>
      <c r="EH5" s="28">
        <v>2521</v>
      </c>
      <c r="EI5" s="28">
        <v>2540</v>
      </c>
      <c r="EJ5" s="28">
        <v>2558</v>
      </c>
      <c r="EK5" s="28">
        <v>2622</v>
      </c>
      <c r="EL5" s="28">
        <v>2646</v>
      </c>
      <c r="EM5" s="28">
        <v>2658</v>
      </c>
      <c r="EN5" s="4">
        <v>1</v>
      </c>
    </row>
    <row r="6" spans="2:168" x14ac:dyDescent="0.25">
      <c r="B6" s="28">
        <v>100</v>
      </c>
      <c r="C6" s="28">
        <v>100</v>
      </c>
      <c r="D6" s="28">
        <v>100</v>
      </c>
      <c r="E6" s="28">
        <v>100</v>
      </c>
      <c r="F6" s="28">
        <v>100</v>
      </c>
      <c r="G6" s="28">
        <v>100</v>
      </c>
      <c r="H6" s="28">
        <v>100</v>
      </c>
      <c r="I6" s="28">
        <v>100</v>
      </c>
      <c r="J6" s="28">
        <v>100</v>
      </c>
      <c r="K6" s="28">
        <v>100</v>
      </c>
      <c r="L6" s="4">
        <v>20</v>
      </c>
      <c r="N6" s="28">
        <v>80</v>
      </c>
      <c r="O6" s="28">
        <v>80</v>
      </c>
      <c r="P6" s="28">
        <v>80</v>
      </c>
      <c r="Q6" s="28">
        <v>80</v>
      </c>
      <c r="R6" s="28">
        <v>80</v>
      </c>
      <c r="S6" s="28">
        <v>80</v>
      </c>
      <c r="T6" s="28">
        <v>80</v>
      </c>
      <c r="U6" s="28">
        <v>80</v>
      </c>
      <c r="V6" s="28">
        <v>80</v>
      </c>
      <c r="W6" s="28">
        <v>80</v>
      </c>
      <c r="X6" s="4">
        <v>20</v>
      </c>
      <c r="Z6" s="4">
        <v>4.0999999999999996</v>
      </c>
      <c r="AA6" s="4">
        <v>4.3</v>
      </c>
      <c r="AB6" s="4">
        <v>4.4000000000000004</v>
      </c>
      <c r="AC6" s="4">
        <v>4.5</v>
      </c>
      <c r="AD6" s="4">
        <v>4.5</v>
      </c>
      <c r="AE6" s="4">
        <v>4.4000000000000004</v>
      </c>
      <c r="AF6" s="4">
        <v>4.2</v>
      </c>
      <c r="AG6" s="4">
        <v>4.0999999999999996</v>
      </c>
      <c r="AH6" s="4">
        <v>4.0999999999999996</v>
      </c>
      <c r="AI6" s="4">
        <v>3.8</v>
      </c>
      <c r="AJ6" s="4">
        <v>2</v>
      </c>
      <c r="AL6" s="4">
        <v>2.7</v>
      </c>
      <c r="AM6" s="4">
        <v>2.8</v>
      </c>
      <c r="AN6" s="4">
        <v>2.9</v>
      </c>
      <c r="AO6" s="4">
        <v>2.9</v>
      </c>
      <c r="AP6" s="4">
        <v>2.9</v>
      </c>
      <c r="AQ6" s="4">
        <v>2.6</v>
      </c>
      <c r="AR6" s="4">
        <v>2.4</v>
      </c>
      <c r="AS6" s="4">
        <v>2.4</v>
      </c>
      <c r="AT6" s="4">
        <v>2.4</v>
      </c>
      <c r="AU6" s="4">
        <v>2.4</v>
      </c>
      <c r="AV6" s="4">
        <v>2</v>
      </c>
      <c r="AX6" s="4">
        <v>6</v>
      </c>
      <c r="AY6" s="4">
        <v>6</v>
      </c>
      <c r="AZ6" s="4">
        <v>6</v>
      </c>
      <c r="BA6" s="4">
        <v>6</v>
      </c>
      <c r="BB6" s="4">
        <v>6</v>
      </c>
      <c r="BC6" s="4">
        <v>6</v>
      </c>
      <c r="BD6" s="4">
        <v>6</v>
      </c>
      <c r="BE6" s="4">
        <v>6</v>
      </c>
      <c r="BF6" s="4">
        <v>6</v>
      </c>
      <c r="BG6" s="4">
        <v>6</v>
      </c>
      <c r="BH6" s="4">
        <v>20</v>
      </c>
      <c r="BJ6" s="4">
        <v>6</v>
      </c>
      <c r="BK6" s="4">
        <v>6</v>
      </c>
      <c r="BL6" s="4">
        <v>6</v>
      </c>
      <c r="BM6" s="4">
        <v>6</v>
      </c>
      <c r="BN6" s="4">
        <v>6</v>
      </c>
      <c r="BO6" s="4">
        <v>6</v>
      </c>
      <c r="BP6" s="4">
        <v>6</v>
      </c>
      <c r="BQ6" s="4">
        <v>6</v>
      </c>
      <c r="BR6" s="4">
        <v>6</v>
      </c>
      <c r="BS6" s="4">
        <v>6</v>
      </c>
      <c r="BT6" s="4">
        <v>20</v>
      </c>
      <c r="BV6" s="28">
        <v>326</v>
      </c>
      <c r="BW6" s="28">
        <v>329</v>
      </c>
      <c r="BX6" s="28">
        <v>330</v>
      </c>
      <c r="BY6" s="28">
        <v>334</v>
      </c>
      <c r="BZ6" s="28">
        <v>339</v>
      </c>
      <c r="CA6" s="28">
        <v>343</v>
      </c>
      <c r="CB6" s="28">
        <v>351</v>
      </c>
      <c r="CC6" s="28">
        <v>358</v>
      </c>
      <c r="CD6" s="28">
        <v>410</v>
      </c>
      <c r="CE6" s="28">
        <v>414</v>
      </c>
      <c r="CF6" s="4">
        <v>2</v>
      </c>
      <c r="CH6" s="28">
        <v>413</v>
      </c>
      <c r="CI6" s="28">
        <v>413</v>
      </c>
      <c r="CJ6" s="28">
        <v>413</v>
      </c>
      <c r="CK6" s="28">
        <v>420</v>
      </c>
      <c r="CL6" s="28">
        <v>425</v>
      </c>
      <c r="CM6" s="28">
        <v>440</v>
      </c>
      <c r="CN6" s="28">
        <v>449</v>
      </c>
      <c r="CO6" s="28">
        <v>501</v>
      </c>
      <c r="CP6" s="28">
        <v>546</v>
      </c>
      <c r="CQ6" s="28">
        <v>546</v>
      </c>
      <c r="CR6" s="4">
        <v>2</v>
      </c>
      <c r="CT6" s="28">
        <v>101</v>
      </c>
      <c r="CU6" s="28">
        <v>56</v>
      </c>
      <c r="CV6" s="28">
        <v>51</v>
      </c>
      <c r="CW6" s="28">
        <v>46</v>
      </c>
      <c r="CX6" s="28">
        <v>41</v>
      </c>
      <c r="CY6" s="28">
        <v>41</v>
      </c>
      <c r="CZ6" s="28">
        <v>41</v>
      </c>
      <c r="DA6" s="28">
        <v>41</v>
      </c>
      <c r="DB6" s="28">
        <v>41</v>
      </c>
      <c r="DC6" s="28">
        <v>41</v>
      </c>
      <c r="DD6" s="4">
        <v>2</v>
      </c>
      <c r="DF6" s="28">
        <v>101</v>
      </c>
      <c r="DG6" s="28">
        <v>56</v>
      </c>
      <c r="DH6" s="28">
        <v>51</v>
      </c>
      <c r="DI6" s="28">
        <v>46</v>
      </c>
      <c r="DJ6" s="28">
        <v>41</v>
      </c>
      <c r="DK6" s="28">
        <v>41</v>
      </c>
      <c r="DL6" s="28">
        <v>41</v>
      </c>
      <c r="DM6" s="28">
        <v>41</v>
      </c>
      <c r="DN6" s="28">
        <v>41</v>
      </c>
      <c r="DO6" s="28">
        <v>41</v>
      </c>
      <c r="DP6" s="4">
        <v>2</v>
      </c>
      <c r="DR6" s="28">
        <v>2356</v>
      </c>
      <c r="DS6" s="28">
        <v>2356</v>
      </c>
      <c r="DT6" s="28">
        <v>2356</v>
      </c>
      <c r="DU6" s="28">
        <v>2356</v>
      </c>
      <c r="DV6" s="28">
        <v>2407</v>
      </c>
      <c r="DW6" s="28">
        <v>2428</v>
      </c>
      <c r="DX6" s="28">
        <v>2451</v>
      </c>
      <c r="DY6" s="28">
        <v>2516</v>
      </c>
      <c r="DZ6" s="28">
        <v>2532</v>
      </c>
      <c r="EA6" s="28">
        <v>2532</v>
      </c>
      <c r="EB6" s="4">
        <v>2</v>
      </c>
      <c r="ED6" s="28">
        <v>2518</v>
      </c>
      <c r="EE6" s="28">
        <v>2511</v>
      </c>
      <c r="EF6" s="28">
        <v>2509</v>
      </c>
      <c r="EG6" s="28">
        <v>2515</v>
      </c>
      <c r="EH6" s="28">
        <v>2519</v>
      </c>
      <c r="EI6" s="28">
        <v>2538</v>
      </c>
      <c r="EJ6" s="28">
        <v>2556</v>
      </c>
      <c r="EK6" s="28">
        <v>2620</v>
      </c>
      <c r="EL6" s="28">
        <v>2644</v>
      </c>
      <c r="EM6" s="28">
        <v>2656</v>
      </c>
      <c r="EN6" s="4">
        <v>2</v>
      </c>
      <c r="EP6" s="89" t="s">
        <v>180</v>
      </c>
      <c r="EQ6" s="89"/>
      <c r="ER6" s="89"/>
      <c r="ES6" s="89"/>
      <c r="ET6" s="89"/>
      <c r="EU6" s="89"/>
      <c r="EV6" s="89"/>
      <c r="EW6" s="89"/>
      <c r="EX6" s="89"/>
      <c r="EY6" s="89"/>
      <c r="EZ6" s="89"/>
      <c r="FA6" s="38"/>
      <c r="FB6" s="89" t="s">
        <v>184</v>
      </c>
      <c r="FC6" s="89"/>
      <c r="FD6" s="89"/>
      <c r="FE6" s="89"/>
      <c r="FF6" s="89"/>
      <c r="FG6" s="89"/>
      <c r="FH6" s="89"/>
      <c r="FI6" s="89"/>
      <c r="FJ6" s="89"/>
      <c r="FK6" s="89"/>
      <c r="FL6" s="89"/>
    </row>
    <row r="7" spans="2:168" x14ac:dyDescent="0.25">
      <c r="B7" s="28">
        <v>110</v>
      </c>
      <c r="C7" s="28">
        <v>110</v>
      </c>
      <c r="D7" s="28">
        <v>110</v>
      </c>
      <c r="E7" s="28">
        <v>110</v>
      </c>
      <c r="F7" s="28">
        <v>110</v>
      </c>
      <c r="G7" s="28">
        <v>110</v>
      </c>
      <c r="H7" s="28">
        <v>110</v>
      </c>
      <c r="I7" s="28">
        <v>110</v>
      </c>
      <c r="J7" s="28">
        <v>110</v>
      </c>
      <c r="K7" s="28">
        <v>110</v>
      </c>
      <c r="L7" s="4">
        <v>30</v>
      </c>
      <c r="N7" s="28">
        <v>90</v>
      </c>
      <c r="O7" s="28">
        <v>90</v>
      </c>
      <c r="P7" s="28">
        <v>90</v>
      </c>
      <c r="Q7" s="28">
        <v>90</v>
      </c>
      <c r="R7" s="28">
        <v>90</v>
      </c>
      <c r="S7" s="28">
        <v>90</v>
      </c>
      <c r="T7" s="28">
        <v>90</v>
      </c>
      <c r="U7" s="28">
        <v>90</v>
      </c>
      <c r="V7" s="28">
        <v>90</v>
      </c>
      <c r="W7" s="28">
        <v>90</v>
      </c>
      <c r="X7" s="4">
        <v>30</v>
      </c>
      <c r="Z7" s="4" t="s">
        <v>149</v>
      </c>
      <c r="AA7" s="4" t="s">
        <v>149</v>
      </c>
      <c r="AB7" s="4" t="s">
        <v>149</v>
      </c>
      <c r="AC7" s="4" t="s">
        <v>149</v>
      </c>
      <c r="AD7" s="4" t="s">
        <v>149</v>
      </c>
      <c r="AE7" s="4" t="s">
        <v>149</v>
      </c>
      <c r="AF7" s="4" t="s">
        <v>149</v>
      </c>
      <c r="AG7" s="4" t="s">
        <v>149</v>
      </c>
      <c r="AH7" s="4" t="s">
        <v>149</v>
      </c>
      <c r="AI7" s="4" t="s">
        <v>149</v>
      </c>
      <c r="AJ7" s="4">
        <v>3</v>
      </c>
      <c r="AL7" s="4" t="s">
        <v>149</v>
      </c>
      <c r="AM7" s="4" t="s">
        <v>149</v>
      </c>
      <c r="AN7" s="4" t="s">
        <v>149</v>
      </c>
      <c r="AO7" s="4" t="s">
        <v>149</v>
      </c>
      <c r="AP7" s="4" t="s">
        <v>149</v>
      </c>
      <c r="AQ7" s="4" t="s">
        <v>149</v>
      </c>
      <c r="AR7" s="4" t="s">
        <v>149</v>
      </c>
      <c r="AS7" s="4" t="s">
        <v>149</v>
      </c>
      <c r="AT7" s="4" t="s">
        <v>149</v>
      </c>
      <c r="AU7" s="4" t="s">
        <v>149</v>
      </c>
      <c r="AV7" s="4">
        <v>3</v>
      </c>
      <c r="AX7" s="4">
        <v>7</v>
      </c>
      <c r="AY7" s="4">
        <v>7</v>
      </c>
      <c r="AZ7" s="4">
        <v>7</v>
      </c>
      <c r="BA7" s="4">
        <v>7</v>
      </c>
      <c r="BB7" s="4">
        <v>7</v>
      </c>
      <c r="BC7" s="4">
        <v>7</v>
      </c>
      <c r="BD7" s="4">
        <v>7</v>
      </c>
      <c r="BE7" s="4">
        <v>7</v>
      </c>
      <c r="BF7" s="4">
        <v>7</v>
      </c>
      <c r="BG7" s="4">
        <v>7</v>
      </c>
      <c r="BH7" s="4">
        <v>30</v>
      </c>
      <c r="BJ7" s="4">
        <v>7</v>
      </c>
      <c r="BK7" s="4">
        <v>7</v>
      </c>
      <c r="BL7" s="4">
        <v>7</v>
      </c>
      <c r="BM7" s="4">
        <v>7</v>
      </c>
      <c r="BN7" s="4">
        <v>7</v>
      </c>
      <c r="BO7" s="4">
        <v>7</v>
      </c>
      <c r="BP7" s="4">
        <v>7</v>
      </c>
      <c r="BQ7" s="4">
        <v>7</v>
      </c>
      <c r="BR7" s="4">
        <v>7</v>
      </c>
      <c r="BS7" s="4">
        <v>7</v>
      </c>
      <c r="BT7" s="4">
        <v>30</v>
      </c>
      <c r="BV7" s="28">
        <v>325</v>
      </c>
      <c r="BW7" s="28">
        <v>328</v>
      </c>
      <c r="BX7" s="28">
        <v>329</v>
      </c>
      <c r="BY7" s="28">
        <v>333</v>
      </c>
      <c r="BZ7" s="28">
        <v>338</v>
      </c>
      <c r="CA7" s="28">
        <v>342</v>
      </c>
      <c r="CB7" s="28">
        <v>350</v>
      </c>
      <c r="CC7" s="28">
        <v>357</v>
      </c>
      <c r="CD7" s="28">
        <v>409</v>
      </c>
      <c r="CE7" s="28">
        <v>413</v>
      </c>
      <c r="CF7" s="4">
        <v>3</v>
      </c>
      <c r="CH7" s="28">
        <v>412</v>
      </c>
      <c r="CI7" s="28">
        <v>412</v>
      </c>
      <c r="CJ7" s="28">
        <v>412</v>
      </c>
      <c r="CK7" s="28">
        <v>419</v>
      </c>
      <c r="CL7" s="28">
        <v>424</v>
      </c>
      <c r="CM7" s="28">
        <v>439</v>
      </c>
      <c r="CN7" s="28">
        <v>448</v>
      </c>
      <c r="CO7" s="28">
        <v>500</v>
      </c>
      <c r="CP7" s="28">
        <v>545</v>
      </c>
      <c r="CQ7" s="28">
        <v>545</v>
      </c>
      <c r="CR7" s="4">
        <v>3</v>
      </c>
      <c r="CT7" s="28" t="s">
        <v>149</v>
      </c>
      <c r="CU7" s="28" t="s">
        <v>149</v>
      </c>
      <c r="CV7" s="28" t="s">
        <v>149</v>
      </c>
      <c r="CW7" s="28" t="s">
        <v>149</v>
      </c>
      <c r="CX7" s="28" t="s">
        <v>149</v>
      </c>
      <c r="CY7" s="28" t="s">
        <v>149</v>
      </c>
      <c r="CZ7" s="28" t="s">
        <v>149</v>
      </c>
      <c r="DA7" s="28" t="s">
        <v>149</v>
      </c>
      <c r="DB7" s="28" t="s">
        <v>149</v>
      </c>
      <c r="DC7" s="28" t="s">
        <v>149</v>
      </c>
      <c r="DD7" s="4">
        <v>3</v>
      </c>
      <c r="DF7" s="28" t="s">
        <v>149</v>
      </c>
      <c r="DG7" s="28" t="s">
        <v>149</v>
      </c>
      <c r="DH7" s="28" t="s">
        <v>149</v>
      </c>
      <c r="DI7" s="28" t="s">
        <v>149</v>
      </c>
      <c r="DJ7" s="28" t="s">
        <v>149</v>
      </c>
      <c r="DK7" s="28" t="s">
        <v>149</v>
      </c>
      <c r="DL7" s="28" t="s">
        <v>149</v>
      </c>
      <c r="DM7" s="28" t="s">
        <v>149</v>
      </c>
      <c r="DN7" s="28" t="s">
        <v>149</v>
      </c>
      <c r="DO7" s="28" t="s">
        <v>149</v>
      </c>
      <c r="DP7" s="4">
        <v>3</v>
      </c>
      <c r="DR7" s="28">
        <v>2354</v>
      </c>
      <c r="DS7" s="28">
        <v>2354</v>
      </c>
      <c r="DT7" s="28">
        <v>2354</v>
      </c>
      <c r="DU7" s="28">
        <v>2354</v>
      </c>
      <c r="DV7" s="28">
        <v>2405</v>
      </c>
      <c r="DW7" s="28">
        <v>2426</v>
      </c>
      <c r="DX7" s="28">
        <v>2449</v>
      </c>
      <c r="DY7" s="28">
        <v>2514</v>
      </c>
      <c r="DZ7" s="28">
        <v>2530</v>
      </c>
      <c r="EA7" s="28">
        <v>2530</v>
      </c>
      <c r="EB7" s="4">
        <v>3</v>
      </c>
      <c r="ED7" s="28">
        <v>2516</v>
      </c>
      <c r="EE7" s="28">
        <v>2509</v>
      </c>
      <c r="EF7" s="28">
        <v>2507</v>
      </c>
      <c r="EG7" s="28">
        <v>2513</v>
      </c>
      <c r="EH7" s="28">
        <v>2517</v>
      </c>
      <c r="EI7" s="28">
        <v>2536</v>
      </c>
      <c r="EJ7" s="28">
        <v>2554</v>
      </c>
      <c r="EK7" s="28">
        <v>2618</v>
      </c>
      <c r="EL7" s="28">
        <v>2642</v>
      </c>
      <c r="EM7" s="28">
        <v>2654</v>
      </c>
      <c r="EN7" s="4">
        <v>3</v>
      </c>
      <c r="EP7" s="36" t="s">
        <v>152</v>
      </c>
      <c r="EQ7" s="37" t="s">
        <v>153</v>
      </c>
      <c r="ER7" s="37" t="s">
        <v>154</v>
      </c>
      <c r="ES7" s="37" t="s">
        <v>155</v>
      </c>
      <c r="ET7" s="37" t="s">
        <v>156</v>
      </c>
      <c r="EU7" s="37" t="s">
        <v>157</v>
      </c>
      <c r="EV7" s="37" t="s">
        <v>158</v>
      </c>
      <c r="EW7" s="37" t="s">
        <v>159</v>
      </c>
      <c r="EX7" s="37" t="s">
        <v>160</v>
      </c>
      <c r="EY7" s="37" t="s">
        <v>161</v>
      </c>
      <c r="EZ7" s="37" t="s">
        <v>12</v>
      </c>
      <c r="FB7" s="36" t="s">
        <v>152</v>
      </c>
      <c r="FC7" s="37" t="s">
        <v>153</v>
      </c>
      <c r="FD7" s="37" t="s">
        <v>154</v>
      </c>
      <c r="FE7" s="37" t="s">
        <v>155</v>
      </c>
      <c r="FF7" s="37" t="s">
        <v>156</v>
      </c>
      <c r="FG7" s="37" t="s">
        <v>157</v>
      </c>
      <c r="FH7" s="37" t="s">
        <v>158</v>
      </c>
      <c r="FI7" s="37" t="s">
        <v>159</v>
      </c>
      <c r="FJ7" s="37" t="s">
        <v>160</v>
      </c>
      <c r="FK7" s="37" t="s">
        <v>161</v>
      </c>
      <c r="FL7" s="32" t="s">
        <v>12</v>
      </c>
    </row>
    <row r="8" spans="2:168" x14ac:dyDescent="0.25">
      <c r="B8" s="28">
        <v>120</v>
      </c>
      <c r="C8" s="28">
        <v>120</v>
      </c>
      <c r="D8" s="28">
        <v>120</v>
      </c>
      <c r="E8" s="28">
        <v>120</v>
      </c>
      <c r="F8" s="28">
        <v>120</v>
      </c>
      <c r="G8" s="28">
        <v>120</v>
      </c>
      <c r="H8" s="28">
        <v>120</v>
      </c>
      <c r="I8" s="28">
        <v>120</v>
      </c>
      <c r="J8" s="28">
        <v>120</v>
      </c>
      <c r="K8" s="28">
        <v>120</v>
      </c>
      <c r="L8" s="4">
        <v>40</v>
      </c>
      <c r="N8" s="28">
        <v>100</v>
      </c>
      <c r="O8" s="28">
        <v>100</v>
      </c>
      <c r="P8" s="28">
        <v>100</v>
      </c>
      <c r="Q8" s="28">
        <v>100</v>
      </c>
      <c r="R8" s="28">
        <v>100</v>
      </c>
      <c r="S8" s="28">
        <v>100</v>
      </c>
      <c r="T8" s="28">
        <v>100</v>
      </c>
      <c r="U8" s="28">
        <v>100</v>
      </c>
      <c r="V8" s="28">
        <v>100</v>
      </c>
      <c r="W8" s="28">
        <v>100</v>
      </c>
      <c r="X8" s="4">
        <v>40</v>
      </c>
      <c r="Z8" s="4">
        <v>4.2</v>
      </c>
      <c r="AA8" s="4">
        <v>4.4000000000000004</v>
      </c>
      <c r="AB8" s="4">
        <v>4.5</v>
      </c>
      <c r="AC8" s="4">
        <v>4.5999999999999996</v>
      </c>
      <c r="AD8" s="4">
        <v>4.5999999999999996</v>
      </c>
      <c r="AE8" s="4">
        <v>4.5</v>
      </c>
      <c r="AF8" s="4">
        <v>4.3</v>
      </c>
      <c r="AG8" s="4">
        <v>4.2</v>
      </c>
      <c r="AH8" s="4">
        <v>4.2</v>
      </c>
      <c r="AI8" s="4">
        <v>3.9</v>
      </c>
      <c r="AJ8" s="4">
        <v>4</v>
      </c>
      <c r="AL8" s="4">
        <v>2.8</v>
      </c>
      <c r="AM8" s="4">
        <v>2.9</v>
      </c>
      <c r="AN8" s="4">
        <v>3</v>
      </c>
      <c r="AO8" s="4">
        <v>3</v>
      </c>
      <c r="AP8" s="4">
        <v>3</v>
      </c>
      <c r="AQ8" s="4">
        <v>2.7</v>
      </c>
      <c r="AR8" s="4">
        <v>2.5</v>
      </c>
      <c r="AS8" s="4">
        <v>2.5</v>
      </c>
      <c r="AT8" s="4">
        <v>2.5</v>
      </c>
      <c r="AU8" s="4">
        <v>2.5</v>
      </c>
      <c r="AV8" s="4">
        <v>4</v>
      </c>
      <c r="AX8" s="4">
        <v>8</v>
      </c>
      <c r="AY8" s="4">
        <v>8</v>
      </c>
      <c r="AZ8" s="4">
        <v>8</v>
      </c>
      <c r="BA8" s="4">
        <v>8</v>
      </c>
      <c r="BB8" s="4">
        <v>8</v>
      </c>
      <c r="BC8" s="4">
        <v>8</v>
      </c>
      <c r="BD8" s="4">
        <v>8</v>
      </c>
      <c r="BE8" s="4">
        <v>8</v>
      </c>
      <c r="BF8" s="4">
        <v>8</v>
      </c>
      <c r="BG8" s="4">
        <v>8</v>
      </c>
      <c r="BH8" s="4">
        <v>40</v>
      </c>
      <c r="BJ8" s="4">
        <v>8</v>
      </c>
      <c r="BK8" s="4">
        <v>8</v>
      </c>
      <c r="BL8" s="4">
        <v>8</v>
      </c>
      <c r="BM8" s="4">
        <v>8</v>
      </c>
      <c r="BN8" s="4">
        <v>8</v>
      </c>
      <c r="BO8" s="4">
        <v>8</v>
      </c>
      <c r="BP8" s="4">
        <v>8</v>
      </c>
      <c r="BQ8" s="4">
        <v>8</v>
      </c>
      <c r="BR8" s="4">
        <v>8</v>
      </c>
      <c r="BS8" s="4">
        <v>8</v>
      </c>
      <c r="BT8" s="4">
        <v>40</v>
      </c>
      <c r="BV8" s="28">
        <v>324</v>
      </c>
      <c r="BW8" s="28">
        <v>327</v>
      </c>
      <c r="BX8" s="28">
        <v>328</v>
      </c>
      <c r="BY8" s="28">
        <v>332</v>
      </c>
      <c r="BZ8" s="28">
        <v>337</v>
      </c>
      <c r="CA8" s="28">
        <v>341</v>
      </c>
      <c r="CB8" s="28">
        <v>349</v>
      </c>
      <c r="CC8" s="28">
        <v>356</v>
      </c>
      <c r="CD8" s="28">
        <v>408</v>
      </c>
      <c r="CE8" s="28">
        <v>412</v>
      </c>
      <c r="CF8" s="4">
        <v>4</v>
      </c>
      <c r="CH8" s="28">
        <v>411</v>
      </c>
      <c r="CI8" s="28">
        <v>411</v>
      </c>
      <c r="CJ8" s="28">
        <v>411</v>
      </c>
      <c r="CK8" s="28">
        <v>418</v>
      </c>
      <c r="CL8" s="28">
        <v>423</v>
      </c>
      <c r="CM8" s="28">
        <v>438</v>
      </c>
      <c r="CN8" s="28">
        <v>447</v>
      </c>
      <c r="CO8" s="28">
        <v>459</v>
      </c>
      <c r="CP8" s="28">
        <v>544</v>
      </c>
      <c r="CQ8" s="28">
        <v>544</v>
      </c>
      <c r="CR8" s="4">
        <v>4</v>
      </c>
      <c r="CT8" s="28">
        <v>102</v>
      </c>
      <c r="CU8" s="28">
        <v>57</v>
      </c>
      <c r="CV8" s="28">
        <v>52</v>
      </c>
      <c r="CW8" s="28">
        <v>47</v>
      </c>
      <c r="CX8" s="28">
        <v>42</v>
      </c>
      <c r="CY8" s="28">
        <v>42</v>
      </c>
      <c r="CZ8" s="28">
        <v>42</v>
      </c>
      <c r="DA8" s="28">
        <v>42</v>
      </c>
      <c r="DB8" s="28">
        <v>42</v>
      </c>
      <c r="DC8" s="28">
        <v>42</v>
      </c>
      <c r="DD8" s="4">
        <v>4</v>
      </c>
      <c r="DF8" s="28">
        <v>102</v>
      </c>
      <c r="DG8" s="28">
        <v>57</v>
      </c>
      <c r="DH8" s="28">
        <v>52</v>
      </c>
      <c r="DI8" s="28">
        <v>47</v>
      </c>
      <c r="DJ8" s="28">
        <v>42</v>
      </c>
      <c r="DK8" s="28">
        <v>42</v>
      </c>
      <c r="DL8" s="28">
        <v>42</v>
      </c>
      <c r="DM8" s="28">
        <v>42</v>
      </c>
      <c r="DN8" s="28">
        <v>42</v>
      </c>
      <c r="DO8" s="28">
        <v>42</v>
      </c>
      <c r="DP8" s="4">
        <v>4</v>
      </c>
      <c r="DR8" s="28">
        <v>2352</v>
      </c>
      <c r="DS8" s="28">
        <v>2352</v>
      </c>
      <c r="DT8" s="28">
        <v>2352</v>
      </c>
      <c r="DU8" s="28">
        <v>2352</v>
      </c>
      <c r="DV8" s="28">
        <v>2403</v>
      </c>
      <c r="DW8" s="28">
        <v>2424</v>
      </c>
      <c r="DX8" s="28">
        <v>2447</v>
      </c>
      <c r="DY8" s="28">
        <v>2512</v>
      </c>
      <c r="DZ8" s="28">
        <v>2528</v>
      </c>
      <c r="EA8" s="28">
        <v>2528</v>
      </c>
      <c r="EB8" s="4">
        <v>4</v>
      </c>
      <c r="ED8" s="28">
        <v>2514</v>
      </c>
      <c r="EE8" s="28">
        <v>2507</v>
      </c>
      <c r="EF8" s="28">
        <v>2505</v>
      </c>
      <c r="EG8" s="28">
        <v>2511</v>
      </c>
      <c r="EH8" s="28">
        <v>2515</v>
      </c>
      <c r="EI8" s="28">
        <v>2534</v>
      </c>
      <c r="EJ8" s="28">
        <v>2552</v>
      </c>
      <c r="EK8" s="28">
        <v>2616</v>
      </c>
      <c r="EL8" s="28">
        <v>2640</v>
      </c>
      <c r="EM8" s="28">
        <v>2652</v>
      </c>
      <c r="EN8" s="4">
        <v>4</v>
      </c>
      <c r="EP8" s="41">
        <v>10000</v>
      </c>
      <c r="EQ8" s="41">
        <v>10000</v>
      </c>
      <c r="ER8" s="41">
        <v>10000</v>
      </c>
      <c r="ES8" s="41">
        <v>10000</v>
      </c>
      <c r="ET8" s="41">
        <v>10000</v>
      </c>
      <c r="EU8" s="41">
        <v>10000</v>
      </c>
      <c r="EV8" s="41">
        <v>10000</v>
      </c>
      <c r="EW8" s="41">
        <v>10000</v>
      </c>
      <c r="EX8" s="41">
        <v>10000</v>
      </c>
      <c r="EY8" s="41">
        <v>10000</v>
      </c>
      <c r="EZ8" s="41">
        <v>0</v>
      </c>
      <c r="FB8" s="44">
        <v>10000</v>
      </c>
      <c r="FC8" s="44">
        <v>10000</v>
      </c>
      <c r="FD8" s="44">
        <v>10000</v>
      </c>
      <c r="FE8" s="44">
        <v>10000</v>
      </c>
      <c r="FF8" s="44">
        <v>10000</v>
      </c>
      <c r="FG8" s="44">
        <v>10000</v>
      </c>
      <c r="FH8" s="44">
        <v>10000</v>
      </c>
      <c r="FI8" s="44">
        <v>10000</v>
      </c>
      <c r="FJ8" s="44">
        <v>10000</v>
      </c>
      <c r="FK8" s="44">
        <v>10000</v>
      </c>
      <c r="FL8" s="44">
        <v>0</v>
      </c>
    </row>
    <row r="9" spans="2:168" x14ac:dyDescent="0.25">
      <c r="B9" s="28">
        <v>130</v>
      </c>
      <c r="C9" s="28">
        <v>130</v>
      </c>
      <c r="D9" s="28">
        <v>130</v>
      </c>
      <c r="E9" s="28">
        <v>130</v>
      </c>
      <c r="F9" s="28">
        <v>130</v>
      </c>
      <c r="G9" s="28">
        <v>130</v>
      </c>
      <c r="H9" s="28">
        <v>130</v>
      </c>
      <c r="I9" s="28">
        <v>130</v>
      </c>
      <c r="J9" s="28">
        <v>130</v>
      </c>
      <c r="K9" s="28">
        <v>130</v>
      </c>
      <c r="L9" s="4">
        <v>50</v>
      </c>
      <c r="N9" s="28">
        <v>110</v>
      </c>
      <c r="O9" s="28">
        <v>110</v>
      </c>
      <c r="P9" s="28">
        <v>110</v>
      </c>
      <c r="Q9" s="28">
        <v>110</v>
      </c>
      <c r="R9" s="28">
        <v>110</v>
      </c>
      <c r="S9" s="28">
        <v>110</v>
      </c>
      <c r="T9" s="28">
        <v>110</v>
      </c>
      <c r="U9" s="28">
        <v>110</v>
      </c>
      <c r="V9" s="28">
        <v>110</v>
      </c>
      <c r="W9" s="28">
        <v>110</v>
      </c>
      <c r="X9" s="4">
        <v>50</v>
      </c>
      <c r="Z9" s="4" t="s">
        <v>149</v>
      </c>
      <c r="AA9" s="4" t="s">
        <v>149</v>
      </c>
      <c r="AB9" s="4" t="s">
        <v>149</v>
      </c>
      <c r="AC9" s="4" t="s">
        <v>149</v>
      </c>
      <c r="AD9" s="4" t="s">
        <v>149</v>
      </c>
      <c r="AE9" s="4" t="s">
        <v>149</v>
      </c>
      <c r="AF9" s="4" t="s">
        <v>149</v>
      </c>
      <c r="AG9" s="4" t="s">
        <v>149</v>
      </c>
      <c r="AH9" s="4" t="s">
        <v>149</v>
      </c>
      <c r="AI9" s="4" t="s">
        <v>149</v>
      </c>
      <c r="AJ9" s="4">
        <v>5</v>
      </c>
      <c r="AL9" s="4" t="s">
        <v>149</v>
      </c>
      <c r="AM9" s="4" t="s">
        <v>149</v>
      </c>
      <c r="AN9" s="4" t="s">
        <v>149</v>
      </c>
      <c r="AO9" s="4" t="s">
        <v>149</v>
      </c>
      <c r="AP9" s="4" t="s">
        <v>149</v>
      </c>
      <c r="AQ9" s="4" t="s">
        <v>149</v>
      </c>
      <c r="AR9" s="4" t="s">
        <v>149</v>
      </c>
      <c r="AS9" s="4" t="s">
        <v>149</v>
      </c>
      <c r="AT9" s="4" t="s">
        <v>149</v>
      </c>
      <c r="AU9" s="4" t="s">
        <v>149</v>
      </c>
      <c r="AV9" s="4">
        <v>5</v>
      </c>
      <c r="AX9" s="4">
        <v>9</v>
      </c>
      <c r="AY9" s="4">
        <v>9</v>
      </c>
      <c r="AZ9" s="4">
        <v>9</v>
      </c>
      <c r="BA9" s="4">
        <v>9</v>
      </c>
      <c r="BB9" s="4">
        <v>9</v>
      </c>
      <c r="BC9" s="4">
        <v>9</v>
      </c>
      <c r="BD9" s="4">
        <v>9</v>
      </c>
      <c r="BE9" s="4">
        <v>9</v>
      </c>
      <c r="BF9" s="4">
        <v>9</v>
      </c>
      <c r="BG9" s="4">
        <v>9</v>
      </c>
      <c r="BH9" s="4">
        <v>50</v>
      </c>
      <c r="BJ9" s="4">
        <v>9</v>
      </c>
      <c r="BK9" s="4">
        <v>9</v>
      </c>
      <c r="BL9" s="4">
        <v>9</v>
      </c>
      <c r="BM9" s="4">
        <v>9</v>
      </c>
      <c r="BN9" s="4">
        <v>9</v>
      </c>
      <c r="BO9" s="4">
        <v>9</v>
      </c>
      <c r="BP9" s="4">
        <v>9</v>
      </c>
      <c r="BQ9" s="4">
        <v>9</v>
      </c>
      <c r="BR9" s="4">
        <v>9</v>
      </c>
      <c r="BS9" s="4">
        <v>9</v>
      </c>
      <c r="BT9" s="4">
        <v>50</v>
      </c>
      <c r="BV9" s="28">
        <v>323</v>
      </c>
      <c r="BW9" s="28">
        <v>326</v>
      </c>
      <c r="BX9" s="28">
        <v>327</v>
      </c>
      <c r="BY9" s="28">
        <v>331</v>
      </c>
      <c r="BZ9" s="28">
        <v>336</v>
      </c>
      <c r="CA9" s="28">
        <v>340</v>
      </c>
      <c r="CB9" s="28">
        <v>348</v>
      </c>
      <c r="CC9" s="28">
        <v>355</v>
      </c>
      <c r="CD9" s="28">
        <v>407</v>
      </c>
      <c r="CE9" s="28">
        <v>411</v>
      </c>
      <c r="CF9" s="4">
        <v>5</v>
      </c>
      <c r="CH9" s="28">
        <v>410</v>
      </c>
      <c r="CI9" s="28">
        <v>410</v>
      </c>
      <c r="CJ9" s="28">
        <v>410</v>
      </c>
      <c r="CK9" s="28">
        <v>417</v>
      </c>
      <c r="CL9" s="28">
        <v>422</v>
      </c>
      <c r="CM9" s="28">
        <v>437</v>
      </c>
      <c r="CN9" s="28">
        <v>446</v>
      </c>
      <c r="CO9" s="28">
        <v>458</v>
      </c>
      <c r="CP9" s="28">
        <v>543</v>
      </c>
      <c r="CQ9" s="28">
        <v>543</v>
      </c>
      <c r="CR9" s="4">
        <v>5</v>
      </c>
      <c r="CT9" s="28" t="s">
        <v>149</v>
      </c>
      <c r="CU9" s="28" t="s">
        <v>149</v>
      </c>
      <c r="CV9" s="28" t="s">
        <v>149</v>
      </c>
      <c r="CW9" s="28" t="s">
        <v>149</v>
      </c>
      <c r="CX9" s="28" t="s">
        <v>149</v>
      </c>
      <c r="CY9" s="28" t="s">
        <v>149</v>
      </c>
      <c r="CZ9" s="28" t="s">
        <v>149</v>
      </c>
      <c r="DA9" s="28" t="s">
        <v>149</v>
      </c>
      <c r="DB9" s="28" t="s">
        <v>149</v>
      </c>
      <c r="DC9" s="28" t="s">
        <v>149</v>
      </c>
      <c r="DD9" s="4">
        <v>5</v>
      </c>
      <c r="DF9" s="28" t="s">
        <v>149</v>
      </c>
      <c r="DG9" s="28" t="s">
        <v>149</v>
      </c>
      <c r="DH9" s="28" t="s">
        <v>149</v>
      </c>
      <c r="DI9" s="28" t="s">
        <v>149</v>
      </c>
      <c r="DJ9" s="28" t="s">
        <v>149</v>
      </c>
      <c r="DK9" s="28" t="s">
        <v>149</v>
      </c>
      <c r="DL9" s="28" t="s">
        <v>149</v>
      </c>
      <c r="DM9" s="28" t="s">
        <v>149</v>
      </c>
      <c r="DN9" s="28" t="s">
        <v>149</v>
      </c>
      <c r="DO9" s="28" t="s">
        <v>149</v>
      </c>
      <c r="DP9" s="4">
        <v>5</v>
      </c>
      <c r="DR9" s="28">
        <v>2350</v>
      </c>
      <c r="DS9" s="28">
        <v>2350</v>
      </c>
      <c r="DT9" s="28">
        <v>2350</v>
      </c>
      <c r="DU9" s="28">
        <v>2350</v>
      </c>
      <c r="DV9" s="28">
        <v>2401</v>
      </c>
      <c r="DW9" s="28">
        <v>2422</v>
      </c>
      <c r="DX9" s="28">
        <v>2445</v>
      </c>
      <c r="DY9" s="28">
        <v>2510</v>
      </c>
      <c r="DZ9" s="28">
        <v>2526</v>
      </c>
      <c r="EA9" s="28">
        <v>2526</v>
      </c>
      <c r="EB9" s="4">
        <v>5</v>
      </c>
      <c r="ED9" s="28">
        <v>2512</v>
      </c>
      <c r="EE9" s="28">
        <v>2505</v>
      </c>
      <c r="EF9" s="28">
        <v>2503</v>
      </c>
      <c r="EG9" s="28">
        <v>2509</v>
      </c>
      <c r="EH9" s="28">
        <v>2513</v>
      </c>
      <c r="EI9" s="28">
        <v>2532</v>
      </c>
      <c r="EJ9" s="28">
        <v>2550</v>
      </c>
      <c r="EK9" s="28">
        <v>2614</v>
      </c>
      <c r="EL9" s="28">
        <v>2638</v>
      </c>
      <c r="EM9" s="28">
        <v>2650</v>
      </c>
      <c r="EN9" s="4">
        <v>5</v>
      </c>
      <c r="EP9" s="34">
        <v>2625</v>
      </c>
      <c r="EQ9" s="34">
        <v>2612</v>
      </c>
      <c r="ER9" s="34">
        <v>2600</v>
      </c>
      <c r="ES9" s="34">
        <v>2612</v>
      </c>
      <c r="ET9" s="34">
        <v>2625</v>
      </c>
      <c r="EU9" s="34">
        <v>2625</v>
      </c>
      <c r="EV9" s="34">
        <v>2716</v>
      </c>
      <c r="EW9" s="34">
        <v>2716</v>
      </c>
      <c r="EX9" s="34">
        <v>2807</v>
      </c>
      <c r="EY9" s="34">
        <v>2807</v>
      </c>
      <c r="EZ9" s="34">
        <v>60</v>
      </c>
      <c r="FB9" s="34">
        <v>2858</v>
      </c>
      <c r="FC9" s="34">
        <v>2831</v>
      </c>
      <c r="FD9" s="34">
        <v>2807</v>
      </c>
      <c r="FE9" s="34">
        <v>2831</v>
      </c>
      <c r="FF9" s="34">
        <v>2858</v>
      </c>
      <c r="FG9" s="34">
        <v>2858</v>
      </c>
      <c r="FH9" s="34">
        <v>2950</v>
      </c>
      <c r="FI9" s="34">
        <v>2950</v>
      </c>
      <c r="FJ9" s="34">
        <v>3041</v>
      </c>
      <c r="FK9" s="34">
        <v>3041</v>
      </c>
      <c r="FL9" s="34">
        <v>60</v>
      </c>
    </row>
    <row r="10" spans="2:168" x14ac:dyDescent="0.25">
      <c r="B10" s="28">
        <v>140</v>
      </c>
      <c r="C10" s="28">
        <v>140</v>
      </c>
      <c r="D10" s="28">
        <v>140</v>
      </c>
      <c r="E10" s="28">
        <v>140</v>
      </c>
      <c r="F10" s="28">
        <v>140</v>
      </c>
      <c r="G10" s="28">
        <v>140</v>
      </c>
      <c r="H10" s="28">
        <v>140</v>
      </c>
      <c r="I10" s="28">
        <v>140</v>
      </c>
      <c r="J10" s="28">
        <v>140</v>
      </c>
      <c r="K10" s="28">
        <v>140</v>
      </c>
      <c r="L10" s="4">
        <v>60</v>
      </c>
      <c r="N10" s="28">
        <v>120</v>
      </c>
      <c r="O10" s="28">
        <v>120</v>
      </c>
      <c r="P10" s="28">
        <v>120</v>
      </c>
      <c r="Q10" s="28">
        <v>120</v>
      </c>
      <c r="R10" s="28">
        <v>120</v>
      </c>
      <c r="S10" s="28">
        <v>120</v>
      </c>
      <c r="T10" s="28">
        <v>120</v>
      </c>
      <c r="U10" s="28">
        <v>120</v>
      </c>
      <c r="V10" s="28">
        <v>120</v>
      </c>
      <c r="W10" s="28">
        <v>120</v>
      </c>
      <c r="X10" s="4">
        <v>60</v>
      </c>
      <c r="Z10" s="4">
        <v>4.3</v>
      </c>
      <c r="AA10" s="4">
        <v>4.5</v>
      </c>
      <c r="AB10" s="4">
        <v>4.5999999999999996</v>
      </c>
      <c r="AC10" s="4">
        <v>4.7</v>
      </c>
      <c r="AD10" s="4">
        <v>4.7</v>
      </c>
      <c r="AE10" s="4">
        <v>4.5999999999999996</v>
      </c>
      <c r="AF10" s="4">
        <v>4.4000000000000004</v>
      </c>
      <c r="AG10" s="4">
        <v>4.3</v>
      </c>
      <c r="AH10" s="4">
        <v>4.3</v>
      </c>
      <c r="AI10" s="4">
        <v>4</v>
      </c>
      <c r="AJ10" s="4">
        <v>6</v>
      </c>
      <c r="AL10" s="4">
        <v>2.9</v>
      </c>
      <c r="AM10" s="4">
        <v>3</v>
      </c>
      <c r="AN10" s="4">
        <v>3.1</v>
      </c>
      <c r="AO10" s="4">
        <v>3.1</v>
      </c>
      <c r="AP10" s="4">
        <v>3.1</v>
      </c>
      <c r="AQ10" s="4">
        <v>2.8</v>
      </c>
      <c r="AR10" s="4">
        <v>2.6</v>
      </c>
      <c r="AS10" s="4">
        <v>2.6</v>
      </c>
      <c r="AT10" s="4">
        <v>2.6</v>
      </c>
      <c r="AU10" s="4">
        <v>2.6</v>
      </c>
      <c r="AV10" s="4">
        <v>6</v>
      </c>
      <c r="AX10" s="4">
        <v>10</v>
      </c>
      <c r="AY10" s="4">
        <v>10</v>
      </c>
      <c r="AZ10" s="4">
        <v>10</v>
      </c>
      <c r="BA10" s="4">
        <v>10</v>
      </c>
      <c r="BB10" s="4">
        <v>10</v>
      </c>
      <c r="BC10" s="4">
        <v>10</v>
      </c>
      <c r="BD10" s="4">
        <v>10</v>
      </c>
      <c r="BE10" s="4">
        <v>10</v>
      </c>
      <c r="BF10" s="4">
        <v>10</v>
      </c>
      <c r="BG10" s="4">
        <v>10</v>
      </c>
      <c r="BH10" s="4">
        <v>60</v>
      </c>
      <c r="BJ10" s="4">
        <v>10</v>
      </c>
      <c r="BK10" s="4">
        <v>10</v>
      </c>
      <c r="BL10" s="4">
        <v>10</v>
      </c>
      <c r="BM10" s="4">
        <v>10</v>
      </c>
      <c r="BN10" s="4">
        <v>10</v>
      </c>
      <c r="BO10" s="4">
        <v>10</v>
      </c>
      <c r="BP10" s="4">
        <v>10</v>
      </c>
      <c r="BQ10" s="4">
        <v>10</v>
      </c>
      <c r="BR10" s="4">
        <v>10</v>
      </c>
      <c r="BS10" s="4">
        <v>10</v>
      </c>
      <c r="BT10" s="4">
        <v>60</v>
      </c>
      <c r="BV10" s="28">
        <v>322</v>
      </c>
      <c r="BW10" s="28">
        <v>325</v>
      </c>
      <c r="BX10" s="28">
        <v>326</v>
      </c>
      <c r="BY10" s="28">
        <v>330</v>
      </c>
      <c r="BZ10" s="28">
        <v>335</v>
      </c>
      <c r="CA10" s="28">
        <v>339</v>
      </c>
      <c r="CB10" s="28">
        <v>347</v>
      </c>
      <c r="CC10" s="28">
        <v>354</v>
      </c>
      <c r="CD10" s="28">
        <v>406</v>
      </c>
      <c r="CE10" s="28">
        <v>410</v>
      </c>
      <c r="CF10" s="4">
        <v>6</v>
      </c>
      <c r="CH10" s="28">
        <v>409</v>
      </c>
      <c r="CI10" s="28">
        <v>409</v>
      </c>
      <c r="CJ10" s="28">
        <v>409</v>
      </c>
      <c r="CK10" s="28">
        <v>416</v>
      </c>
      <c r="CL10" s="28">
        <v>421</v>
      </c>
      <c r="CM10" s="28">
        <v>436</v>
      </c>
      <c r="CN10" s="28">
        <v>445</v>
      </c>
      <c r="CO10" s="28">
        <v>457</v>
      </c>
      <c r="CP10" s="28">
        <v>542</v>
      </c>
      <c r="CQ10" s="28">
        <v>542</v>
      </c>
      <c r="CR10" s="4">
        <v>6</v>
      </c>
      <c r="CT10" s="28">
        <v>103</v>
      </c>
      <c r="CU10" s="28">
        <v>58</v>
      </c>
      <c r="CV10" s="28">
        <v>53</v>
      </c>
      <c r="CW10" s="28">
        <v>48</v>
      </c>
      <c r="CX10" s="28">
        <v>43</v>
      </c>
      <c r="CY10" s="28">
        <v>43</v>
      </c>
      <c r="CZ10" s="28">
        <v>43</v>
      </c>
      <c r="DA10" s="28">
        <v>43</v>
      </c>
      <c r="DB10" s="28">
        <v>43</v>
      </c>
      <c r="DC10" s="28">
        <v>43</v>
      </c>
      <c r="DD10" s="4">
        <v>6</v>
      </c>
      <c r="DF10" s="28">
        <v>103</v>
      </c>
      <c r="DG10" s="28">
        <v>58</v>
      </c>
      <c r="DH10" s="28">
        <v>53</v>
      </c>
      <c r="DI10" s="28">
        <v>48</v>
      </c>
      <c r="DJ10" s="28">
        <v>43</v>
      </c>
      <c r="DK10" s="28">
        <v>43</v>
      </c>
      <c r="DL10" s="28">
        <v>43</v>
      </c>
      <c r="DM10" s="28">
        <v>43</v>
      </c>
      <c r="DN10" s="28">
        <v>43</v>
      </c>
      <c r="DO10" s="28">
        <v>43</v>
      </c>
      <c r="DP10" s="4">
        <v>6</v>
      </c>
      <c r="DR10" s="28">
        <v>2348</v>
      </c>
      <c r="DS10" s="28">
        <v>2348</v>
      </c>
      <c r="DT10" s="28">
        <v>2348</v>
      </c>
      <c r="DU10" s="28">
        <v>2348</v>
      </c>
      <c r="DV10" s="28">
        <v>2359</v>
      </c>
      <c r="DW10" s="28">
        <v>2420</v>
      </c>
      <c r="DX10" s="28">
        <v>2443</v>
      </c>
      <c r="DY10" s="28">
        <v>2508</v>
      </c>
      <c r="DZ10" s="28">
        <v>2524</v>
      </c>
      <c r="EA10" s="28">
        <v>2524</v>
      </c>
      <c r="EB10" s="4">
        <v>6</v>
      </c>
      <c r="ED10" s="28">
        <v>2510</v>
      </c>
      <c r="EE10" s="28">
        <v>2503</v>
      </c>
      <c r="EF10" s="28">
        <v>2501</v>
      </c>
      <c r="EG10" s="28">
        <v>2507</v>
      </c>
      <c r="EH10" s="28">
        <v>2511</v>
      </c>
      <c r="EI10" s="28">
        <v>2530</v>
      </c>
      <c r="EJ10" s="28">
        <v>2548</v>
      </c>
      <c r="EK10" s="28">
        <v>2612</v>
      </c>
      <c r="EL10" s="28">
        <v>2636</v>
      </c>
      <c r="EM10" s="28">
        <v>2648</v>
      </c>
      <c r="EN10" s="4">
        <v>6</v>
      </c>
    </row>
    <row r="11" spans="2:168" x14ac:dyDescent="0.25">
      <c r="B11" s="28">
        <v>150</v>
      </c>
      <c r="C11" s="28">
        <v>150</v>
      </c>
      <c r="D11" s="28" t="s">
        <v>149</v>
      </c>
      <c r="E11" s="28" t="s">
        <v>149</v>
      </c>
      <c r="F11" s="28" t="s">
        <v>149</v>
      </c>
      <c r="G11" s="28" t="s">
        <v>149</v>
      </c>
      <c r="H11" s="28" t="s">
        <v>149</v>
      </c>
      <c r="I11" s="28" t="s">
        <v>149</v>
      </c>
      <c r="J11" s="28" t="s">
        <v>149</v>
      </c>
      <c r="K11" s="28" t="s">
        <v>149</v>
      </c>
      <c r="L11" s="4">
        <v>61</v>
      </c>
      <c r="N11" s="28" t="s">
        <v>149</v>
      </c>
      <c r="O11" s="28" t="s">
        <v>149</v>
      </c>
      <c r="P11" s="28" t="s">
        <v>149</v>
      </c>
      <c r="Q11" s="28" t="s">
        <v>149</v>
      </c>
      <c r="R11" s="28" t="s">
        <v>149</v>
      </c>
      <c r="S11" s="28" t="s">
        <v>149</v>
      </c>
      <c r="T11" s="28" t="s">
        <v>149</v>
      </c>
      <c r="U11" s="28" t="s">
        <v>149</v>
      </c>
      <c r="V11" s="28" t="s">
        <v>149</v>
      </c>
      <c r="W11" s="28" t="s">
        <v>149</v>
      </c>
      <c r="X11" s="4">
        <v>61</v>
      </c>
      <c r="Z11" s="4" t="s">
        <v>149</v>
      </c>
      <c r="AA11" s="4" t="s">
        <v>149</v>
      </c>
      <c r="AB11" s="4" t="s">
        <v>149</v>
      </c>
      <c r="AC11" s="4" t="s">
        <v>149</v>
      </c>
      <c r="AD11" s="4" t="s">
        <v>149</v>
      </c>
      <c r="AE11" s="4" t="s">
        <v>149</v>
      </c>
      <c r="AF11" s="4" t="s">
        <v>149</v>
      </c>
      <c r="AG11" s="4" t="s">
        <v>149</v>
      </c>
      <c r="AH11" s="4" t="s">
        <v>149</v>
      </c>
      <c r="AI11" s="4" t="s">
        <v>149</v>
      </c>
      <c r="AJ11" s="4">
        <v>7</v>
      </c>
      <c r="AL11" s="4" t="s">
        <v>149</v>
      </c>
      <c r="AM11" s="4" t="s">
        <v>149</v>
      </c>
      <c r="AN11" s="4" t="s">
        <v>149</v>
      </c>
      <c r="AO11" s="4" t="s">
        <v>149</v>
      </c>
      <c r="AP11" s="4" t="s">
        <v>149</v>
      </c>
      <c r="AQ11" s="4" t="s">
        <v>149</v>
      </c>
      <c r="AR11" s="4" t="s">
        <v>149</v>
      </c>
      <c r="AS11" s="4" t="s">
        <v>149</v>
      </c>
      <c r="AT11" s="4" t="s">
        <v>149</v>
      </c>
      <c r="AU11" s="4" t="s">
        <v>149</v>
      </c>
      <c r="AV11" s="4">
        <v>7</v>
      </c>
      <c r="AX11" s="4">
        <v>13</v>
      </c>
      <c r="AY11" s="4">
        <v>12</v>
      </c>
      <c r="AZ11" s="4">
        <v>11</v>
      </c>
      <c r="BA11" s="4">
        <v>11</v>
      </c>
      <c r="BB11" s="4">
        <v>11</v>
      </c>
      <c r="BC11" s="4" t="s">
        <v>149</v>
      </c>
      <c r="BD11" s="4" t="s">
        <v>149</v>
      </c>
      <c r="BE11" s="4" t="s">
        <v>149</v>
      </c>
      <c r="BF11" s="4" t="s">
        <v>149</v>
      </c>
      <c r="BG11" s="4" t="s">
        <v>149</v>
      </c>
      <c r="BH11" s="4">
        <v>61</v>
      </c>
      <c r="BJ11" s="4">
        <v>11</v>
      </c>
      <c r="BK11" s="4" t="s">
        <v>149</v>
      </c>
      <c r="BL11" s="4" t="s">
        <v>149</v>
      </c>
      <c r="BM11" s="4" t="s">
        <v>149</v>
      </c>
      <c r="BN11" s="4" t="s">
        <v>149</v>
      </c>
      <c r="BO11" s="4" t="s">
        <v>149</v>
      </c>
      <c r="BP11" s="4" t="s">
        <v>149</v>
      </c>
      <c r="BQ11" s="4" t="s">
        <v>149</v>
      </c>
      <c r="BR11" s="4" t="s">
        <v>149</v>
      </c>
      <c r="BS11" s="4" t="s">
        <v>149</v>
      </c>
      <c r="BT11" s="4">
        <v>61</v>
      </c>
      <c r="BV11" s="28">
        <v>321</v>
      </c>
      <c r="BW11" s="28">
        <v>324</v>
      </c>
      <c r="BX11" s="28">
        <v>325</v>
      </c>
      <c r="BY11" s="28">
        <v>329</v>
      </c>
      <c r="BZ11" s="28">
        <v>334</v>
      </c>
      <c r="CA11" s="28">
        <v>338</v>
      </c>
      <c r="CB11" s="28">
        <v>346</v>
      </c>
      <c r="CC11" s="28">
        <v>353</v>
      </c>
      <c r="CD11" s="28">
        <v>405</v>
      </c>
      <c r="CE11" s="28">
        <v>409</v>
      </c>
      <c r="CF11" s="4">
        <v>7</v>
      </c>
      <c r="CH11" s="28">
        <v>408</v>
      </c>
      <c r="CI11" s="28">
        <v>408</v>
      </c>
      <c r="CJ11" s="28">
        <v>408</v>
      </c>
      <c r="CK11" s="28">
        <v>415</v>
      </c>
      <c r="CL11" s="28">
        <v>420</v>
      </c>
      <c r="CM11" s="28">
        <v>435</v>
      </c>
      <c r="CN11" s="28">
        <v>444</v>
      </c>
      <c r="CO11" s="28">
        <v>456</v>
      </c>
      <c r="CP11" s="28">
        <v>541</v>
      </c>
      <c r="CQ11" s="28">
        <v>541</v>
      </c>
      <c r="CR11" s="4">
        <v>7</v>
      </c>
      <c r="CT11" s="28" t="s">
        <v>149</v>
      </c>
      <c r="CU11" s="28" t="s">
        <v>149</v>
      </c>
      <c r="CV11" s="28" t="s">
        <v>149</v>
      </c>
      <c r="CW11" s="28" t="s">
        <v>149</v>
      </c>
      <c r="CX11" s="28" t="s">
        <v>149</v>
      </c>
      <c r="CY11" s="28" t="s">
        <v>149</v>
      </c>
      <c r="CZ11" s="28" t="s">
        <v>149</v>
      </c>
      <c r="DA11" s="28" t="s">
        <v>149</v>
      </c>
      <c r="DB11" s="28" t="s">
        <v>149</v>
      </c>
      <c r="DC11" s="28" t="s">
        <v>149</v>
      </c>
      <c r="DD11" s="4">
        <v>7</v>
      </c>
      <c r="DF11" s="28" t="s">
        <v>149</v>
      </c>
      <c r="DG11" s="28" t="s">
        <v>149</v>
      </c>
      <c r="DH11" s="28" t="s">
        <v>149</v>
      </c>
      <c r="DI11" s="28" t="s">
        <v>149</v>
      </c>
      <c r="DJ11" s="28" t="s">
        <v>149</v>
      </c>
      <c r="DK11" s="28" t="s">
        <v>149</v>
      </c>
      <c r="DL11" s="28" t="s">
        <v>149</v>
      </c>
      <c r="DM11" s="28" t="s">
        <v>149</v>
      </c>
      <c r="DN11" s="28" t="s">
        <v>149</v>
      </c>
      <c r="DO11" s="28" t="s">
        <v>149</v>
      </c>
      <c r="DP11" s="4">
        <v>7</v>
      </c>
      <c r="DR11" s="28">
        <v>2346</v>
      </c>
      <c r="DS11" s="28">
        <v>2346</v>
      </c>
      <c r="DT11" s="28">
        <v>2346</v>
      </c>
      <c r="DU11" s="28">
        <v>2346</v>
      </c>
      <c r="DV11" s="28">
        <v>2357</v>
      </c>
      <c r="DW11" s="28">
        <v>2418</v>
      </c>
      <c r="DX11" s="28">
        <v>2441</v>
      </c>
      <c r="DY11" s="28">
        <v>2506</v>
      </c>
      <c r="DZ11" s="28">
        <v>2522</v>
      </c>
      <c r="EA11" s="28">
        <v>2522</v>
      </c>
      <c r="EB11" s="4">
        <v>7</v>
      </c>
      <c r="ED11" s="28">
        <v>2508</v>
      </c>
      <c r="EE11" s="28">
        <v>2501</v>
      </c>
      <c r="EF11" s="28">
        <v>2459</v>
      </c>
      <c r="EG11" s="28">
        <v>2505</v>
      </c>
      <c r="EH11" s="28">
        <v>2509</v>
      </c>
      <c r="EI11" s="28">
        <v>2528</v>
      </c>
      <c r="EJ11" s="28">
        <v>2546</v>
      </c>
      <c r="EK11" s="28">
        <v>2610</v>
      </c>
      <c r="EL11" s="28">
        <v>2634</v>
      </c>
      <c r="EM11" s="28">
        <v>2646</v>
      </c>
      <c r="EN11" s="4">
        <v>7</v>
      </c>
      <c r="EP11" s="89" t="s">
        <v>181</v>
      </c>
      <c r="EQ11" s="89"/>
      <c r="ER11" s="89"/>
      <c r="ES11" s="89"/>
      <c r="ET11" s="89"/>
      <c r="EU11" s="89"/>
      <c r="EV11" s="89"/>
      <c r="EW11" s="89"/>
      <c r="EX11" s="89"/>
      <c r="EY11" s="89"/>
      <c r="EZ11" s="89"/>
      <c r="FA11" s="38"/>
      <c r="FB11" s="89" t="s">
        <v>185</v>
      </c>
      <c r="FC11" s="89"/>
      <c r="FD11" s="89"/>
      <c r="FE11" s="89"/>
      <c r="FF11" s="89"/>
      <c r="FG11" s="89"/>
      <c r="FH11" s="89"/>
      <c r="FI11" s="89"/>
      <c r="FJ11" s="89"/>
      <c r="FK11" s="89"/>
      <c r="FL11" s="89"/>
    </row>
    <row r="12" spans="2:168" x14ac:dyDescent="0.25">
      <c r="B12" s="28" t="s">
        <v>149</v>
      </c>
      <c r="C12" s="28" t="s">
        <v>149</v>
      </c>
      <c r="D12" s="28" t="s">
        <v>149</v>
      </c>
      <c r="E12" s="28" t="s">
        <v>149</v>
      </c>
      <c r="F12" s="28" t="s">
        <v>149</v>
      </c>
      <c r="G12" s="28" t="s">
        <v>149</v>
      </c>
      <c r="H12" s="28" t="s">
        <v>149</v>
      </c>
      <c r="I12" s="28" t="s">
        <v>149</v>
      </c>
      <c r="J12" s="28" t="s">
        <v>149</v>
      </c>
      <c r="K12" s="28" t="s">
        <v>149</v>
      </c>
      <c r="L12" s="4">
        <v>62</v>
      </c>
      <c r="N12" s="28" t="s">
        <v>149</v>
      </c>
      <c r="O12" s="28" t="s">
        <v>149</v>
      </c>
      <c r="P12" s="28" t="s">
        <v>149</v>
      </c>
      <c r="Q12" s="28" t="s">
        <v>149</v>
      </c>
      <c r="R12" s="28" t="s">
        <v>149</v>
      </c>
      <c r="S12" s="28" t="s">
        <v>149</v>
      </c>
      <c r="T12" s="28" t="s">
        <v>149</v>
      </c>
      <c r="U12" s="28" t="s">
        <v>149</v>
      </c>
      <c r="V12" s="28" t="s">
        <v>149</v>
      </c>
      <c r="W12" s="28" t="s">
        <v>149</v>
      </c>
      <c r="X12" s="4">
        <v>62</v>
      </c>
      <c r="Z12" s="4">
        <v>4.4000000000000004</v>
      </c>
      <c r="AA12" s="4">
        <v>4.5999999999999996</v>
      </c>
      <c r="AB12" s="4">
        <v>4.7</v>
      </c>
      <c r="AC12" s="4">
        <v>4.8</v>
      </c>
      <c r="AD12" s="4">
        <v>4.8</v>
      </c>
      <c r="AE12" s="4">
        <v>4.7</v>
      </c>
      <c r="AF12" s="4">
        <v>4.5</v>
      </c>
      <c r="AG12" s="4">
        <v>4.4000000000000004</v>
      </c>
      <c r="AH12" s="4">
        <v>4.4000000000000004</v>
      </c>
      <c r="AI12" s="4">
        <v>4.0999999999999996</v>
      </c>
      <c r="AJ12" s="4">
        <v>8</v>
      </c>
      <c r="AL12" s="4">
        <v>3</v>
      </c>
      <c r="AM12" s="4">
        <v>3.1</v>
      </c>
      <c r="AN12" s="4">
        <v>3.2</v>
      </c>
      <c r="AO12" s="4">
        <v>3.2</v>
      </c>
      <c r="AP12" s="4">
        <v>3.2</v>
      </c>
      <c r="AQ12" s="4">
        <v>2.9</v>
      </c>
      <c r="AR12" s="4">
        <v>2.7</v>
      </c>
      <c r="AS12" s="4">
        <v>2.7</v>
      </c>
      <c r="AT12" s="4">
        <v>2.7</v>
      </c>
      <c r="AU12" s="4">
        <v>2.7</v>
      </c>
      <c r="AV12" s="4">
        <v>8</v>
      </c>
      <c r="AX12" s="4">
        <v>16</v>
      </c>
      <c r="AY12" s="4">
        <v>13</v>
      </c>
      <c r="AZ12" s="4">
        <v>12</v>
      </c>
      <c r="BA12" s="4">
        <v>12</v>
      </c>
      <c r="BB12" s="4" t="s">
        <v>149</v>
      </c>
      <c r="BC12" s="4">
        <v>11</v>
      </c>
      <c r="BD12" s="4" t="s">
        <v>149</v>
      </c>
      <c r="BE12" s="4" t="s">
        <v>149</v>
      </c>
      <c r="BF12" s="4" t="s">
        <v>149</v>
      </c>
      <c r="BG12" s="4" t="s">
        <v>149</v>
      </c>
      <c r="BH12" s="4">
        <v>62</v>
      </c>
      <c r="BJ12" s="4">
        <v>12</v>
      </c>
      <c r="BK12" s="4">
        <v>11</v>
      </c>
      <c r="BL12" s="4" t="s">
        <v>149</v>
      </c>
      <c r="BM12" s="4" t="s">
        <v>149</v>
      </c>
      <c r="BN12" s="4" t="s">
        <v>149</v>
      </c>
      <c r="BO12" s="4" t="s">
        <v>149</v>
      </c>
      <c r="BP12" s="4" t="s">
        <v>149</v>
      </c>
      <c r="BQ12" s="4" t="s">
        <v>149</v>
      </c>
      <c r="BR12" s="4" t="s">
        <v>149</v>
      </c>
      <c r="BS12" s="4" t="s">
        <v>149</v>
      </c>
      <c r="BT12" s="4">
        <v>62</v>
      </c>
      <c r="BV12" s="28">
        <v>320</v>
      </c>
      <c r="BW12" s="28">
        <v>323</v>
      </c>
      <c r="BX12" s="28">
        <v>324</v>
      </c>
      <c r="BY12" s="28">
        <v>328</v>
      </c>
      <c r="BZ12" s="28">
        <v>333</v>
      </c>
      <c r="CA12" s="28">
        <v>337</v>
      </c>
      <c r="CB12" s="28">
        <v>345</v>
      </c>
      <c r="CC12" s="28">
        <v>352</v>
      </c>
      <c r="CD12" s="28">
        <v>404</v>
      </c>
      <c r="CE12" s="28">
        <v>408</v>
      </c>
      <c r="CF12" s="4">
        <v>8</v>
      </c>
      <c r="CH12" s="28">
        <v>407</v>
      </c>
      <c r="CI12" s="28">
        <v>407</v>
      </c>
      <c r="CJ12" s="28">
        <v>407</v>
      </c>
      <c r="CK12" s="28">
        <v>414</v>
      </c>
      <c r="CL12" s="28">
        <v>419</v>
      </c>
      <c r="CM12" s="28">
        <v>434</v>
      </c>
      <c r="CN12" s="28">
        <v>443</v>
      </c>
      <c r="CO12" s="28">
        <v>455</v>
      </c>
      <c r="CP12" s="28">
        <v>540</v>
      </c>
      <c r="CQ12" s="28">
        <v>540</v>
      </c>
      <c r="CR12" s="4">
        <v>8</v>
      </c>
      <c r="CT12" s="28">
        <v>104</v>
      </c>
      <c r="CU12" s="28">
        <v>59</v>
      </c>
      <c r="CV12" s="28">
        <v>54</v>
      </c>
      <c r="CW12" s="28">
        <v>49</v>
      </c>
      <c r="CX12" s="28">
        <v>44</v>
      </c>
      <c r="CY12" s="28">
        <v>44</v>
      </c>
      <c r="CZ12" s="28">
        <v>44</v>
      </c>
      <c r="DA12" s="28">
        <v>44</v>
      </c>
      <c r="DB12" s="28">
        <v>44</v>
      </c>
      <c r="DC12" s="28">
        <v>44</v>
      </c>
      <c r="DD12" s="4">
        <v>8</v>
      </c>
      <c r="DF12" s="28">
        <v>104</v>
      </c>
      <c r="DG12" s="28">
        <v>59</v>
      </c>
      <c r="DH12" s="28">
        <v>54</v>
      </c>
      <c r="DI12" s="28">
        <v>49</v>
      </c>
      <c r="DJ12" s="28">
        <v>44</v>
      </c>
      <c r="DK12" s="28">
        <v>44</v>
      </c>
      <c r="DL12" s="28">
        <v>44</v>
      </c>
      <c r="DM12" s="28">
        <v>44</v>
      </c>
      <c r="DN12" s="28">
        <v>44</v>
      </c>
      <c r="DO12" s="28">
        <v>44</v>
      </c>
      <c r="DP12" s="4">
        <v>8</v>
      </c>
      <c r="DR12" s="28">
        <v>2344</v>
      </c>
      <c r="DS12" s="28">
        <v>2344</v>
      </c>
      <c r="DT12" s="28">
        <v>2344</v>
      </c>
      <c r="DU12" s="28">
        <v>2344</v>
      </c>
      <c r="DV12" s="28">
        <v>2355</v>
      </c>
      <c r="DW12" s="28">
        <v>2416</v>
      </c>
      <c r="DX12" s="28">
        <v>2439</v>
      </c>
      <c r="DY12" s="28">
        <v>2504</v>
      </c>
      <c r="DZ12" s="28">
        <v>2520</v>
      </c>
      <c r="EA12" s="28">
        <v>2520</v>
      </c>
      <c r="EB12" s="4">
        <v>8</v>
      </c>
      <c r="ED12" s="28">
        <v>2506</v>
      </c>
      <c r="EE12" s="28">
        <v>2459</v>
      </c>
      <c r="EF12" s="28">
        <v>2457</v>
      </c>
      <c r="EG12" s="28">
        <v>2503</v>
      </c>
      <c r="EH12" s="28">
        <v>2507</v>
      </c>
      <c r="EI12" s="28">
        <v>2526</v>
      </c>
      <c r="EJ12" s="28">
        <v>2544</v>
      </c>
      <c r="EK12" s="28">
        <v>2608</v>
      </c>
      <c r="EL12" s="28">
        <v>2632</v>
      </c>
      <c r="EM12" s="28">
        <v>2644</v>
      </c>
      <c r="EN12" s="4">
        <v>8</v>
      </c>
      <c r="EP12" s="36" t="s">
        <v>152</v>
      </c>
      <c r="EQ12" s="37" t="s">
        <v>153</v>
      </c>
      <c r="ER12" s="37" t="s">
        <v>154</v>
      </c>
      <c r="ES12" s="37" t="s">
        <v>155</v>
      </c>
      <c r="ET12" s="37" t="s">
        <v>156</v>
      </c>
      <c r="EU12" s="37" t="s">
        <v>157</v>
      </c>
      <c r="EV12" s="37" t="s">
        <v>158</v>
      </c>
      <c r="EW12" s="37" t="s">
        <v>159</v>
      </c>
      <c r="EX12" s="37" t="s">
        <v>160</v>
      </c>
      <c r="EY12" s="37" t="s">
        <v>161</v>
      </c>
      <c r="EZ12" s="37" t="s">
        <v>12</v>
      </c>
      <c r="FB12" s="36" t="s">
        <v>152</v>
      </c>
      <c r="FC12" s="37" t="s">
        <v>153</v>
      </c>
      <c r="FD12" s="37" t="s">
        <v>154</v>
      </c>
      <c r="FE12" s="37" t="s">
        <v>155</v>
      </c>
      <c r="FF12" s="37" t="s">
        <v>156</v>
      </c>
      <c r="FG12" s="37" t="s">
        <v>157</v>
      </c>
      <c r="FH12" s="37" t="s">
        <v>158</v>
      </c>
      <c r="FI12" s="37" t="s">
        <v>159</v>
      </c>
      <c r="FJ12" s="37" t="s">
        <v>160</v>
      </c>
      <c r="FK12" s="37" t="s">
        <v>161</v>
      </c>
      <c r="FL12" s="32" t="s">
        <v>12</v>
      </c>
    </row>
    <row r="13" spans="2:168" x14ac:dyDescent="0.25">
      <c r="B13" s="28" t="s">
        <v>149</v>
      </c>
      <c r="C13" s="28" t="s">
        <v>149</v>
      </c>
      <c r="D13" s="28">
        <v>150</v>
      </c>
      <c r="E13" s="28" t="s">
        <v>149</v>
      </c>
      <c r="F13" s="28" t="s">
        <v>149</v>
      </c>
      <c r="G13" s="28" t="s">
        <v>149</v>
      </c>
      <c r="H13" s="28" t="s">
        <v>149</v>
      </c>
      <c r="I13" s="28" t="s">
        <v>149</v>
      </c>
      <c r="J13" s="28" t="s">
        <v>149</v>
      </c>
      <c r="K13" s="28" t="s">
        <v>149</v>
      </c>
      <c r="L13" s="4">
        <v>63</v>
      </c>
      <c r="N13" s="28" t="s">
        <v>149</v>
      </c>
      <c r="O13" s="28" t="s">
        <v>149</v>
      </c>
      <c r="P13" s="28" t="s">
        <v>149</v>
      </c>
      <c r="Q13" s="28" t="s">
        <v>149</v>
      </c>
      <c r="R13" s="28" t="s">
        <v>149</v>
      </c>
      <c r="S13" s="28" t="s">
        <v>149</v>
      </c>
      <c r="T13" s="28" t="s">
        <v>149</v>
      </c>
      <c r="U13" s="28" t="s">
        <v>149</v>
      </c>
      <c r="V13" s="28" t="s">
        <v>149</v>
      </c>
      <c r="W13" s="28" t="s">
        <v>149</v>
      </c>
      <c r="X13" s="4">
        <v>63</v>
      </c>
      <c r="Z13" s="4" t="s">
        <v>149</v>
      </c>
      <c r="AA13" s="4" t="s">
        <v>149</v>
      </c>
      <c r="AB13" s="4" t="s">
        <v>149</v>
      </c>
      <c r="AC13" s="4" t="s">
        <v>149</v>
      </c>
      <c r="AD13" s="4" t="s">
        <v>149</v>
      </c>
      <c r="AE13" s="4" t="s">
        <v>149</v>
      </c>
      <c r="AF13" s="4" t="s">
        <v>149</v>
      </c>
      <c r="AG13" s="4" t="s">
        <v>149</v>
      </c>
      <c r="AH13" s="4" t="s">
        <v>149</v>
      </c>
      <c r="AI13" s="4" t="s">
        <v>149</v>
      </c>
      <c r="AJ13" s="4">
        <v>9</v>
      </c>
      <c r="AL13" s="4" t="s">
        <v>149</v>
      </c>
      <c r="AM13" s="4" t="s">
        <v>149</v>
      </c>
      <c r="AN13" s="4" t="s">
        <v>149</v>
      </c>
      <c r="AO13" s="4" t="s">
        <v>149</v>
      </c>
      <c r="AP13" s="4" t="s">
        <v>149</v>
      </c>
      <c r="AQ13" s="4" t="s">
        <v>149</v>
      </c>
      <c r="AR13" s="4" t="s">
        <v>149</v>
      </c>
      <c r="AS13" s="4" t="s">
        <v>149</v>
      </c>
      <c r="AT13" s="4" t="s">
        <v>149</v>
      </c>
      <c r="AU13" s="4" t="s">
        <v>149</v>
      </c>
      <c r="AV13" s="4">
        <v>9</v>
      </c>
      <c r="AX13" s="4">
        <v>17</v>
      </c>
      <c r="AY13" s="4">
        <v>14</v>
      </c>
      <c r="AZ13" s="4">
        <v>14</v>
      </c>
      <c r="BA13" s="4">
        <v>13</v>
      </c>
      <c r="BB13" s="4">
        <v>12</v>
      </c>
      <c r="BC13" s="4" t="s">
        <v>149</v>
      </c>
      <c r="BD13" s="4">
        <v>11</v>
      </c>
      <c r="BE13" s="4" t="s">
        <v>149</v>
      </c>
      <c r="BF13" s="4" t="s">
        <v>149</v>
      </c>
      <c r="BG13" s="4" t="s">
        <v>149</v>
      </c>
      <c r="BH13" s="4">
        <v>63</v>
      </c>
      <c r="BJ13" s="4" t="s">
        <v>149</v>
      </c>
      <c r="BK13" s="4" t="s">
        <v>149</v>
      </c>
      <c r="BL13" s="4">
        <v>11</v>
      </c>
      <c r="BM13" s="4" t="s">
        <v>149</v>
      </c>
      <c r="BN13" s="4" t="s">
        <v>149</v>
      </c>
      <c r="BO13" s="4" t="s">
        <v>149</v>
      </c>
      <c r="BP13" s="4" t="s">
        <v>149</v>
      </c>
      <c r="BQ13" s="4" t="s">
        <v>149</v>
      </c>
      <c r="BR13" s="4" t="s">
        <v>149</v>
      </c>
      <c r="BS13" s="4" t="s">
        <v>149</v>
      </c>
      <c r="BT13" s="4">
        <v>63</v>
      </c>
      <c r="BV13" s="28">
        <v>319</v>
      </c>
      <c r="BW13" s="28">
        <v>322</v>
      </c>
      <c r="BX13" s="28">
        <v>323</v>
      </c>
      <c r="BY13" s="28">
        <v>327</v>
      </c>
      <c r="BZ13" s="28">
        <v>332</v>
      </c>
      <c r="CA13" s="28">
        <v>336</v>
      </c>
      <c r="CB13" s="28">
        <v>344</v>
      </c>
      <c r="CC13" s="28">
        <v>351</v>
      </c>
      <c r="CD13" s="28">
        <v>403</v>
      </c>
      <c r="CE13" s="28">
        <v>407</v>
      </c>
      <c r="CF13" s="4">
        <v>9</v>
      </c>
      <c r="CH13" s="28">
        <v>406</v>
      </c>
      <c r="CI13" s="28">
        <v>406</v>
      </c>
      <c r="CJ13" s="28">
        <v>406</v>
      </c>
      <c r="CK13" s="28">
        <v>413</v>
      </c>
      <c r="CL13" s="28">
        <v>418</v>
      </c>
      <c r="CM13" s="28">
        <v>433</v>
      </c>
      <c r="CN13" s="28">
        <v>442</v>
      </c>
      <c r="CO13" s="28">
        <v>454</v>
      </c>
      <c r="CP13" s="28">
        <v>539</v>
      </c>
      <c r="CQ13" s="28">
        <v>539</v>
      </c>
      <c r="CR13" s="4">
        <v>9</v>
      </c>
      <c r="CT13" s="28" t="s">
        <v>149</v>
      </c>
      <c r="CU13" s="28" t="s">
        <v>149</v>
      </c>
      <c r="CV13" s="28" t="s">
        <v>149</v>
      </c>
      <c r="CW13" s="28" t="s">
        <v>149</v>
      </c>
      <c r="CX13" s="28" t="s">
        <v>149</v>
      </c>
      <c r="CY13" s="28" t="s">
        <v>149</v>
      </c>
      <c r="CZ13" s="28" t="s">
        <v>149</v>
      </c>
      <c r="DA13" s="28" t="s">
        <v>149</v>
      </c>
      <c r="DB13" s="28" t="s">
        <v>149</v>
      </c>
      <c r="DC13" s="28" t="s">
        <v>149</v>
      </c>
      <c r="DD13" s="4">
        <v>9</v>
      </c>
      <c r="DF13" s="28" t="s">
        <v>149</v>
      </c>
      <c r="DG13" s="28" t="s">
        <v>149</v>
      </c>
      <c r="DH13" s="28" t="s">
        <v>149</v>
      </c>
      <c r="DI13" s="28" t="s">
        <v>149</v>
      </c>
      <c r="DJ13" s="28" t="s">
        <v>149</v>
      </c>
      <c r="DK13" s="28" t="s">
        <v>149</v>
      </c>
      <c r="DL13" s="28" t="s">
        <v>149</v>
      </c>
      <c r="DM13" s="28" t="s">
        <v>149</v>
      </c>
      <c r="DN13" s="28" t="s">
        <v>149</v>
      </c>
      <c r="DO13" s="28" t="s">
        <v>149</v>
      </c>
      <c r="DP13" s="4">
        <v>9</v>
      </c>
      <c r="DR13" s="28">
        <v>2342</v>
      </c>
      <c r="DS13" s="28">
        <v>2342</v>
      </c>
      <c r="DT13" s="28">
        <v>2342</v>
      </c>
      <c r="DU13" s="28">
        <v>2342</v>
      </c>
      <c r="DV13" s="28">
        <v>2353</v>
      </c>
      <c r="DW13" s="28">
        <v>2414</v>
      </c>
      <c r="DX13" s="28">
        <v>2437</v>
      </c>
      <c r="DY13" s="28">
        <v>2502</v>
      </c>
      <c r="DZ13" s="28">
        <v>2518</v>
      </c>
      <c r="EA13" s="28">
        <v>2518</v>
      </c>
      <c r="EB13" s="4">
        <v>9</v>
      </c>
      <c r="ED13" s="28">
        <v>2504</v>
      </c>
      <c r="EE13" s="28">
        <v>2457</v>
      </c>
      <c r="EF13" s="28">
        <v>2455</v>
      </c>
      <c r="EG13" s="28">
        <v>2501</v>
      </c>
      <c r="EH13" s="28">
        <v>2505</v>
      </c>
      <c r="EI13" s="28">
        <v>2524</v>
      </c>
      <c r="EJ13" s="28">
        <v>2542</v>
      </c>
      <c r="EK13" s="28">
        <v>2606</v>
      </c>
      <c r="EL13" s="28">
        <v>2630</v>
      </c>
      <c r="EM13" s="28">
        <v>2642</v>
      </c>
      <c r="EN13" s="4">
        <v>9</v>
      </c>
      <c r="EP13" s="41">
        <v>10000</v>
      </c>
      <c r="EQ13" s="41">
        <v>10000</v>
      </c>
      <c r="ER13" s="41">
        <v>10000</v>
      </c>
      <c r="ES13" s="41">
        <v>10000</v>
      </c>
      <c r="ET13" s="41">
        <v>10000</v>
      </c>
      <c r="EU13" s="41">
        <v>10000</v>
      </c>
      <c r="EV13" s="41">
        <v>10000</v>
      </c>
      <c r="EW13" s="41">
        <v>10000</v>
      </c>
      <c r="EX13" s="41">
        <v>10000</v>
      </c>
      <c r="EY13" s="41">
        <v>10000</v>
      </c>
      <c r="EZ13" s="41">
        <v>0</v>
      </c>
      <c r="FB13" s="44">
        <v>10000</v>
      </c>
      <c r="FC13" s="44">
        <v>10000</v>
      </c>
      <c r="FD13" s="44">
        <v>10000</v>
      </c>
      <c r="FE13" s="44">
        <v>10000</v>
      </c>
      <c r="FF13" s="44">
        <v>10000</v>
      </c>
      <c r="FG13" s="44">
        <v>10000</v>
      </c>
      <c r="FH13" s="44">
        <v>10000</v>
      </c>
      <c r="FI13" s="44">
        <v>10000</v>
      </c>
      <c r="FJ13" s="44">
        <v>10000</v>
      </c>
      <c r="FK13" s="44">
        <v>10000</v>
      </c>
      <c r="FL13" s="44">
        <v>0</v>
      </c>
    </row>
    <row r="14" spans="2:168" x14ac:dyDescent="0.25">
      <c r="B14" s="28">
        <v>160</v>
      </c>
      <c r="C14" s="28" t="s">
        <v>149</v>
      </c>
      <c r="D14" s="28" t="s">
        <v>149</v>
      </c>
      <c r="E14" s="28" t="s">
        <v>149</v>
      </c>
      <c r="F14" s="28" t="s">
        <v>149</v>
      </c>
      <c r="G14" s="28" t="s">
        <v>149</v>
      </c>
      <c r="H14" s="28" t="s">
        <v>149</v>
      </c>
      <c r="I14" s="28" t="s">
        <v>149</v>
      </c>
      <c r="J14" s="28" t="s">
        <v>149</v>
      </c>
      <c r="K14" s="28" t="s">
        <v>149</v>
      </c>
      <c r="L14" s="4">
        <v>64</v>
      </c>
      <c r="N14" s="28">
        <v>130</v>
      </c>
      <c r="O14" s="28">
        <v>130</v>
      </c>
      <c r="P14" s="28">
        <v>130</v>
      </c>
      <c r="Q14" s="28">
        <v>130</v>
      </c>
      <c r="R14" s="28" t="s">
        <v>149</v>
      </c>
      <c r="S14" s="28" t="s">
        <v>149</v>
      </c>
      <c r="T14" s="28" t="s">
        <v>149</v>
      </c>
      <c r="U14" s="28" t="s">
        <v>149</v>
      </c>
      <c r="V14" s="28" t="s">
        <v>149</v>
      </c>
      <c r="W14" s="28" t="s">
        <v>149</v>
      </c>
      <c r="X14" s="4">
        <v>64</v>
      </c>
      <c r="Z14" s="4">
        <v>4.5</v>
      </c>
      <c r="AA14" s="4">
        <v>4.7</v>
      </c>
      <c r="AB14" s="4">
        <v>4.8</v>
      </c>
      <c r="AC14" s="4">
        <v>4.9000000000000004</v>
      </c>
      <c r="AD14" s="4">
        <v>4.9000000000000004</v>
      </c>
      <c r="AE14" s="4" t="s">
        <v>149</v>
      </c>
      <c r="AF14" s="4" t="s">
        <v>149</v>
      </c>
      <c r="AG14" s="4" t="s">
        <v>149</v>
      </c>
      <c r="AH14" s="4" t="s">
        <v>149</v>
      </c>
      <c r="AI14" s="4" t="s">
        <v>149</v>
      </c>
      <c r="AJ14" s="4">
        <v>10</v>
      </c>
      <c r="AL14" s="4" t="s">
        <v>149</v>
      </c>
      <c r="AM14" s="4" t="s">
        <v>149</v>
      </c>
      <c r="AN14" s="4" t="s">
        <v>149</v>
      </c>
      <c r="AO14" s="4" t="s">
        <v>149</v>
      </c>
      <c r="AP14" s="4" t="s">
        <v>149</v>
      </c>
      <c r="AQ14" s="4" t="s">
        <v>149</v>
      </c>
      <c r="AR14" s="4" t="s">
        <v>149</v>
      </c>
      <c r="AS14" s="4" t="s">
        <v>149</v>
      </c>
      <c r="AT14" s="4" t="s">
        <v>149</v>
      </c>
      <c r="AU14" s="4" t="s">
        <v>149</v>
      </c>
      <c r="AV14" s="4">
        <v>10</v>
      </c>
      <c r="AX14" s="4">
        <v>20</v>
      </c>
      <c r="AY14" s="4">
        <v>16</v>
      </c>
      <c r="AZ14" s="4">
        <v>16</v>
      </c>
      <c r="BA14" s="4">
        <v>14</v>
      </c>
      <c r="BB14" s="4">
        <v>13</v>
      </c>
      <c r="BC14" s="4">
        <v>12</v>
      </c>
      <c r="BD14" s="4" t="s">
        <v>149</v>
      </c>
      <c r="BE14" s="4">
        <v>11</v>
      </c>
      <c r="BF14" s="4" t="s">
        <v>149</v>
      </c>
      <c r="BG14" s="4" t="s">
        <v>149</v>
      </c>
      <c r="BH14" s="4">
        <v>64</v>
      </c>
      <c r="BJ14" s="4">
        <v>13</v>
      </c>
      <c r="BK14" s="4" t="s">
        <v>149</v>
      </c>
      <c r="BL14" s="4" t="s">
        <v>149</v>
      </c>
      <c r="BM14" s="4">
        <v>11</v>
      </c>
      <c r="BN14" s="4" t="s">
        <v>149</v>
      </c>
      <c r="BO14" s="4" t="s">
        <v>149</v>
      </c>
      <c r="BP14" s="4" t="s">
        <v>149</v>
      </c>
      <c r="BQ14" s="4" t="s">
        <v>149</v>
      </c>
      <c r="BR14" s="4" t="s">
        <v>149</v>
      </c>
      <c r="BS14" s="4" t="s">
        <v>149</v>
      </c>
      <c r="BT14" s="4">
        <v>64</v>
      </c>
      <c r="BV14" s="28">
        <v>318</v>
      </c>
      <c r="BW14" s="28">
        <v>321</v>
      </c>
      <c r="BX14" s="28">
        <v>322</v>
      </c>
      <c r="BY14" s="28">
        <v>326</v>
      </c>
      <c r="BZ14" s="28">
        <v>331</v>
      </c>
      <c r="CA14" s="28">
        <v>335</v>
      </c>
      <c r="CB14" s="28">
        <v>343</v>
      </c>
      <c r="CC14" s="28">
        <v>350</v>
      </c>
      <c r="CD14" s="28">
        <v>402</v>
      </c>
      <c r="CE14" s="28">
        <v>406</v>
      </c>
      <c r="CF14" s="4">
        <v>10</v>
      </c>
      <c r="CH14" s="28">
        <v>405</v>
      </c>
      <c r="CI14" s="28">
        <v>405</v>
      </c>
      <c r="CJ14" s="28">
        <v>405</v>
      </c>
      <c r="CK14" s="28">
        <v>412</v>
      </c>
      <c r="CL14" s="28">
        <v>417</v>
      </c>
      <c r="CM14" s="28">
        <v>432</v>
      </c>
      <c r="CN14" s="28">
        <v>441</v>
      </c>
      <c r="CO14" s="28">
        <v>453</v>
      </c>
      <c r="CP14" s="28">
        <v>538</v>
      </c>
      <c r="CQ14" s="28">
        <v>538</v>
      </c>
      <c r="CR14" s="4">
        <v>10</v>
      </c>
      <c r="CT14" s="28">
        <v>105</v>
      </c>
      <c r="CU14" s="28">
        <v>100</v>
      </c>
      <c r="CV14" s="28">
        <v>55</v>
      </c>
      <c r="CW14" s="28">
        <v>50</v>
      </c>
      <c r="CX14" s="28">
        <v>45</v>
      </c>
      <c r="CY14" s="28">
        <v>45</v>
      </c>
      <c r="CZ14" s="28">
        <v>45</v>
      </c>
      <c r="DA14" s="28">
        <v>45</v>
      </c>
      <c r="DB14" s="28">
        <v>45</v>
      </c>
      <c r="DC14" s="28">
        <v>45</v>
      </c>
      <c r="DD14" s="4">
        <v>10</v>
      </c>
      <c r="DF14" s="28">
        <v>105</v>
      </c>
      <c r="DG14" s="28">
        <v>100</v>
      </c>
      <c r="DH14" s="28">
        <v>55</v>
      </c>
      <c r="DI14" s="28">
        <v>50</v>
      </c>
      <c r="DJ14" s="28">
        <v>45</v>
      </c>
      <c r="DK14" s="28">
        <v>45</v>
      </c>
      <c r="DL14" s="28">
        <v>45</v>
      </c>
      <c r="DM14" s="28">
        <v>45</v>
      </c>
      <c r="DN14" s="28">
        <v>45</v>
      </c>
      <c r="DO14" s="28">
        <v>45</v>
      </c>
      <c r="DP14" s="4">
        <v>10</v>
      </c>
      <c r="DR14" s="28">
        <v>2340</v>
      </c>
      <c r="DS14" s="28">
        <v>2340</v>
      </c>
      <c r="DT14" s="28">
        <v>2340</v>
      </c>
      <c r="DU14" s="28">
        <v>2340</v>
      </c>
      <c r="DV14" s="28">
        <v>2351</v>
      </c>
      <c r="DW14" s="28">
        <v>2412</v>
      </c>
      <c r="DX14" s="28">
        <v>2435</v>
      </c>
      <c r="DY14" s="28">
        <v>2500</v>
      </c>
      <c r="DZ14" s="28">
        <v>2516</v>
      </c>
      <c r="EA14" s="28">
        <v>2516</v>
      </c>
      <c r="EB14" s="4">
        <v>10</v>
      </c>
      <c r="ED14" s="28">
        <v>2502</v>
      </c>
      <c r="EE14" s="28">
        <v>2455</v>
      </c>
      <c r="EF14" s="28">
        <v>2453</v>
      </c>
      <c r="EG14" s="28">
        <v>2459</v>
      </c>
      <c r="EH14" s="28">
        <v>2503</v>
      </c>
      <c r="EI14" s="28">
        <v>2522</v>
      </c>
      <c r="EJ14" s="28">
        <v>2540</v>
      </c>
      <c r="EK14" s="28">
        <v>2604</v>
      </c>
      <c r="EL14" s="28">
        <v>2628</v>
      </c>
      <c r="EM14" s="28">
        <v>2640</v>
      </c>
      <c r="EN14" s="4">
        <v>10</v>
      </c>
      <c r="EP14" s="40">
        <v>3048</v>
      </c>
      <c r="EQ14" s="40">
        <v>3030</v>
      </c>
      <c r="ER14" s="40">
        <v>3020</v>
      </c>
      <c r="ES14" s="40">
        <v>3030</v>
      </c>
      <c r="ET14" s="40">
        <v>3048</v>
      </c>
      <c r="EU14" s="40">
        <v>3048</v>
      </c>
      <c r="EV14" s="40">
        <v>3148</v>
      </c>
      <c r="EW14" s="40">
        <v>3148</v>
      </c>
      <c r="EX14" s="40">
        <v>3250</v>
      </c>
      <c r="EY14" s="40">
        <v>3250</v>
      </c>
      <c r="EZ14" s="40">
        <v>60</v>
      </c>
      <c r="FB14" s="34">
        <v>3348</v>
      </c>
      <c r="FC14" s="34">
        <v>3318</v>
      </c>
      <c r="FD14" s="34">
        <v>3248</v>
      </c>
      <c r="FE14" s="34">
        <v>3318</v>
      </c>
      <c r="FF14" s="34">
        <v>3348</v>
      </c>
      <c r="FG14" s="34">
        <v>3348</v>
      </c>
      <c r="FH14" s="34">
        <v>3448</v>
      </c>
      <c r="FI14" s="34">
        <v>3448</v>
      </c>
      <c r="FJ14" s="34">
        <v>3548</v>
      </c>
      <c r="FK14" s="34">
        <v>3548</v>
      </c>
      <c r="FL14" s="34">
        <v>60</v>
      </c>
    </row>
    <row r="15" spans="2:168" x14ac:dyDescent="0.25">
      <c r="B15" s="28" t="s">
        <v>149</v>
      </c>
      <c r="C15" s="28">
        <v>160</v>
      </c>
      <c r="D15" s="28">
        <v>160</v>
      </c>
      <c r="E15" s="28" t="s">
        <v>149</v>
      </c>
      <c r="F15" s="28" t="s">
        <v>149</v>
      </c>
      <c r="G15" s="28" t="s">
        <v>149</v>
      </c>
      <c r="H15" s="28" t="s">
        <v>149</v>
      </c>
      <c r="I15" s="28" t="s">
        <v>149</v>
      </c>
      <c r="J15" s="28" t="s">
        <v>149</v>
      </c>
      <c r="K15" s="28" t="s">
        <v>149</v>
      </c>
      <c r="L15" s="4">
        <v>65</v>
      </c>
      <c r="N15" s="28" t="s">
        <v>149</v>
      </c>
      <c r="O15" s="28" t="s">
        <v>149</v>
      </c>
      <c r="P15" s="28" t="s">
        <v>149</v>
      </c>
      <c r="Q15" s="28" t="s">
        <v>149</v>
      </c>
      <c r="R15" s="28">
        <v>130</v>
      </c>
      <c r="S15" s="28">
        <v>130</v>
      </c>
      <c r="T15" s="28" t="s">
        <v>149</v>
      </c>
      <c r="U15" s="28" t="s">
        <v>149</v>
      </c>
      <c r="V15" s="28" t="s">
        <v>149</v>
      </c>
      <c r="W15" s="28" t="s">
        <v>149</v>
      </c>
      <c r="X15" s="4">
        <v>65</v>
      </c>
      <c r="Z15" s="4" t="s">
        <v>149</v>
      </c>
      <c r="AA15" s="4" t="s">
        <v>149</v>
      </c>
      <c r="AB15" s="4" t="s">
        <v>149</v>
      </c>
      <c r="AC15" s="4" t="s">
        <v>149</v>
      </c>
      <c r="AD15" s="4" t="s">
        <v>149</v>
      </c>
      <c r="AE15" s="4">
        <v>4.8</v>
      </c>
      <c r="AF15" s="4">
        <v>4.5999999999999996</v>
      </c>
      <c r="AG15" s="4">
        <v>4.5</v>
      </c>
      <c r="AH15" s="4">
        <v>4.5</v>
      </c>
      <c r="AI15" s="4" t="s">
        <v>149</v>
      </c>
      <c r="AJ15" s="4">
        <v>11</v>
      </c>
      <c r="AL15" s="4">
        <v>3.1</v>
      </c>
      <c r="AM15" s="4">
        <v>3.2</v>
      </c>
      <c r="AN15" s="4">
        <v>3.3</v>
      </c>
      <c r="AO15" s="4">
        <v>3.3</v>
      </c>
      <c r="AP15" s="4">
        <v>3.3</v>
      </c>
      <c r="AQ15" s="4">
        <v>3</v>
      </c>
      <c r="AR15" s="4">
        <v>2.8</v>
      </c>
      <c r="AS15" s="4" t="s">
        <v>149</v>
      </c>
      <c r="AT15" s="4">
        <v>2.8</v>
      </c>
      <c r="AU15" s="4">
        <v>2.8</v>
      </c>
      <c r="AV15" s="4">
        <v>11</v>
      </c>
      <c r="AX15" s="4">
        <v>22</v>
      </c>
      <c r="AY15" s="4">
        <v>17</v>
      </c>
      <c r="AZ15" s="4">
        <v>18</v>
      </c>
      <c r="BA15" s="4">
        <v>16</v>
      </c>
      <c r="BB15" s="4">
        <v>14</v>
      </c>
      <c r="BC15" s="4">
        <v>13</v>
      </c>
      <c r="BD15" s="4" t="s">
        <v>149</v>
      </c>
      <c r="BE15" s="4" t="s">
        <v>149</v>
      </c>
      <c r="BF15" s="4">
        <v>11</v>
      </c>
      <c r="BG15" s="4" t="s">
        <v>149</v>
      </c>
      <c r="BH15" s="4">
        <v>65</v>
      </c>
      <c r="BJ15" s="4">
        <v>14</v>
      </c>
      <c r="BK15" s="4">
        <v>12</v>
      </c>
      <c r="BL15" s="4">
        <v>12</v>
      </c>
      <c r="BM15" s="4" t="s">
        <v>149</v>
      </c>
      <c r="BN15" s="4" t="s">
        <v>149</v>
      </c>
      <c r="BO15" s="4" t="s">
        <v>149</v>
      </c>
      <c r="BP15" s="4" t="s">
        <v>149</v>
      </c>
      <c r="BQ15" s="4" t="s">
        <v>149</v>
      </c>
      <c r="BR15" s="4" t="s">
        <v>149</v>
      </c>
      <c r="BS15" s="4" t="s">
        <v>149</v>
      </c>
      <c r="BT15" s="4">
        <v>65</v>
      </c>
      <c r="BV15" s="28">
        <v>317</v>
      </c>
      <c r="BW15" s="28">
        <v>320</v>
      </c>
      <c r="BX15" s="28">
        <v>321</v>
      </c>
      <c r="BY15" s="28">
        <v>325</v>
      </c>
      <c r="BZ15" s="28">
        <v>330</v>
      </c>
      <c r="CA15" s="28">
        <v>334</v>
      </c>
      <c r="CB15" s="28">
        <v>342</v>
      </c>
      <c r="CC15" s="28">
        <v>349</v>
      </c>
      <c r="CD15" s="28">
        <v>401</v>
      </c>
      <c r="CE15" s="28">
        <v>405</v>
      </c>
      <c r="CF15" s="4">
        <v>11</v>
      </c>
      <c r="CH15" s="28">
        <v>404</v>
      </c>
      <c r="CI15" s="28">
        <v>404</v>
      </c>
      <c r="CJ15" s="28">
        <v>404</v>
      </c>
      <c r="CK15" s="28">
        <v>411</v>
      </c>
      <c r="CL15" s="28">
        <v>416</v>
      </c>
      <c r="CM15" s="28">
        <v>431</v>
      </c>
      <c r="CN15" s="28">
        <v>440</v>
      </c>
      <c r="CO15" s="28">
        <v>452</v>
      </c>
      <c r="CP15" s="28">
        <v>537</v>
      </c>
      <c r="CQ15" s="28">
        <v>537</v>
      </c>
      <c r="CR15" s="4">
        <v>11</v>
      </c>
      <c r="CT15" s="28" t="s">
        <v>149</v>
      </c>
      <c r="CU15" s="28" t="s">
        <v>149</v>
      </c>
      <c r="CV15" s="28" t="s">
        <v>149</v>
      </c>
      <c r="CW15" s="28" t="s">
        <v>149</v>
      </c>
      <c r="CX15" s="28" t="s">
        <v>149</v>
      </c>
      <c r="CY15" s="28" t="s">
        <v>149</v>
      </c>
      <c r="CZ15" s="28" t="s">
        <v>149</v>
      </c>
      <c r="DA15" s="28" t="s">
        <v>149</v>
      </c>
      <c r="DB15" s="28" t="s">
        <v>149</v>
      </c>
      <c r="DC15" s="28" t="s">
        <v>149</v>
      </c>
      <c r="DD15" s="4">
        <v>11</v>
      </c>
      <c r="DF15" s="28" t="s">
        <v>149</v>
      </c>
      <c r="DG15" s="28" t="s">
        <v>149</v>
      </c>
      <c r="DH15" s="28" t="s">
        <v>149</v>
      </c>
      <c r="DI15" s="28" t="s">
        <v>149</v>
      </c>
      <c r="DJ15" s="28" t="s">
        <v>149</v>
      </c>
      <c r="DK15" s="28" t="s">
        <v>149</v>
      </c>
      <c r="DL15" s="28" t="s">
        <v>149</v>
      </c>
      <c r="DM15" s="28" t="s">
        <v>149</v>
      </c>
      <c r="DN15" s="28" t="s">
        <v>149</v>
      </c>
      <c r="DO15" s="28" t="s">
        <v>149</v>
      </c>
      <c r="DP15" s="4">
        <v>11</v>
      </c>
      <c r="DR15" s="28">
        <v>2338</v>
      </c>
      <c r="DS15" s="28">
        <v>2338</v>
      </c>
      <c r="DT15" s="28">
        <v>2338</v>
      </c>
      <c r="DU15" s="28">
        <v>2338</v>
      </c>
      <c r="DV15" s="28">
        <v>2349</v>
      </c>
      <c r="DW15" s="28">
        <v>2410</v>
      </c>
      <c r="DX15" s="28">
        <v>2433</v>
      </c>
      <c r="DY15" s="28">
        <v>2458</v>
      </c>
      <c r="DZ15" s="28">
        <v>2514</v>
      </c>
      <c r="EA15" s="28">
        <v>2514</v>
      </c>
      <c r="EB15" s="4">
        <v>11</v>
      </c>
      <c r="ED15" s="28">
        <v>2500</v>
      </c>
      <c r="EE15" s="28">
        <v>2453</v>
      </c>
      <c r="EF15" s="28">
        <v>2451</v>
      </c>
      <c r="EG15" s="28">
        <v>2457</v>
      </c>
      <c r="EH15" s="28">
        <v>2501</v>
      </c>
      <c r="EI15" s="28">
        <v>2520</v>
      </c>
      <c r="EJ15" s="28">
        <v>2538</v>
      </c>
      <c r="EK15" s="28">
        <v>2602</v>
      </c>
      <c r="EL15" s="28">
        <v>2626</v>
      </c>
      <c r="EM15" s="28">
        <v>2638</v>
      </c>
      <c r="EN15" s="4">
        <v>11</v>
      </c>
    </row>
    <row r="16" spans="2:168" x14ac:dyDescent="0.25">
      <c r="B16" s="28" t="s">
        <v>149</v>
      </c>
      <c r="C16" s="28" t="s">
        <v>149</v>
      </c>
      <c r="D16" s="28" t="s">
        <v>149</v>
      </c>
      <c r="E16" s="28">
        <v>150</v>
      </c>
      <c r="F16" s="28" t="s">
        <v>149</v>
      </c>
      <c r="G16" s="28" t="s">
        <v>149</v>
      </c>
      <c r="H16" s="28" t="s">
        <v>149</v>
      </c>
      <c r="I16" s="28" t="s">
        <v>149</v>
      </c>
      <c r="J16" s="28" t="s">
        <v>149</v>
      </c>
      <c r="K16" s="28" t="s">
        <v>149</v>
      </c>
      <c r="L16" s="4">
        <v>66</v>
      </c>
      <c r="N16" s="28" t="s">
        <v>149</v>
      </c>
      <c r="O16" s="28" t="s">
        <v>149</v>
      </c>
      <c r="P16" s="28" t="s">
        <v>149</v>
      </c>
      <c r="Q16" s="28" t="s">
        <v>149</v>
      </c>
      <c r="R16" s="28" t="s">
        <v>149</v>
      </c>
      <c r="S16" s="28" t="s">
        <v>149</v>
      </c>
      <c r="T16" s="28" t="s">
        <v>149</v>
      </c>
      <c r="U16" s="28" t="s">
        <v>149</v>
      </c>
      <c r="V16" s="28" t="s">
        <v>149</v>
      </c>
      <c r="W16" s="28" t="s">
        <v>149</v>
      </c>
      <c r="X16" s="4">
        <v>66</v>
      </c>
      <c r="Z16" s="4">
        <v>4.5999999999999996</v>
      </c>
      <c r="AA16" s="4">
        <v>4.8</v>
      </c>
      <c r="AB16" s="4">
        <v>4.9000000000000004</v>
      </c>
      <c r="AC16" s="4">
        <v>5</v>
      </c>
      <c r="AD16" s="4">
        <v>5</v>
      </c>
      <c r="AE16" s="4" t="s">
        <v>149</v>
      </c>
      <c r="AF16" s="4" t="s">
        <v>149</v>
      </c>
      <c r="AG16" s="4" t="s">
        <v>149</v>
      </c>
      <c r="AH16" s="4" t="s">
        <v>149</v>
      </c>
      <c r="AI16" s="4">
        <v>4.2</v>
      </c>
      <c r="AJ16" s="4">
        <v>12</v>
      </c>
      <c r="AL16" s="4" t="s">
        <v>149</v>
      </c>
      <c r="AM16" s="4" t="s">
        <v>149</v>
      </c>
      <c r="AN16" s="4" t="s">
        <v>149</v>
      </c>
      <c r="AO16" s="4" t="s">
        <v>149</v>
      </c>
      <c r="AP16" s="4" t="s">
        <v>149</v>
      </c>
      <c r="AQ16" s="4" t="s">
        <v>149</v>
      </c>
      <c r="AR16" s="4" t="s">
        <v>149</v>
      </c>
      <c r="AS16" s="4">
        <v>2.8</v>
      </c>
      <c r="AT16" s="4" t="s">
        <v>149</v>
      </c>
      <c r="AU16" s="4" t="s">
        <v>149</v>
      </c>
      <c r="AV16" s="4">
        <v>12</v>
      </c>
      <c r="AX16" s="4">
        <v>23</v>
      </c>
      <c r="AY16" s="4">
        <v>20</v>
      </c>
      <c r="AZ16" s="4">
        <v>20</v>
      </c>
      <c r="BA16" s="4">
        <v>17</v>
      </c>
      <c r="BB16" s="4">
        <v>15</v>
      </c>
      <c r="BC16" s="4">
        <v>14</v>
      </c>
      <c r="BD16" s="4">
        <v>12</v>
      </c>
      <c r="BE16" s="4" t="s">
        <v>149</v>
      </c>
      <c r="BF16" s="4" t="s">
        <v>149</v>
      </c>
      <c r="BG16" s="4" t="s">
        <v>149</v>
      </c>
      <c r="BH16" s="4">
        <v>66</v>
      </c>
      <c r="BJ16" s="4">
        <v>15</v>
      </c>
      <c r="BK16" s="4" t="s">
        <v>149</v>
      </c>
      <c r="BL16" s="4" t="s">
        <v>149</v>
      </c>
      <c r="BM16" s="4">
        <v>12</v>
      </c>
      <c r="BN16" s="4" t="s">
        <v>149</v>
      </c>
      <c r="BO16" s="4" t="s">
        <v>149</v>
      </c>
      <c r="BP16" s="4" t="s">
        <v>149</v>
      </c>
      <c r="BQ16" s="4" t="s">
        <v>149</v>
      </c>
      <c r="BR16" s="4" t="s">
        <v>149</v>
      </c>
      <c r="BS16" s="4" t="s">
        <v>149</v>
      </c>
      <c r="BT16" s="4">
        <v>66</v>
      </c>
      <c r="BV16" s="28">
        <v>316</v>
      </c>
      <c r="BW16" s="28">
        <v>319</v>
      </c>
      <c r="BX16" s="28">
        <v>320</v>
      </c>
      <c r="BY16" s="28">
        <v>324</v>
      </c>
      <c r="BZ16" s="28">
        <v>329</v>
      </c>
      <c r="CA16" s="28">
        <v>333</v>
      </c>
      <c r="CB16" s="28">
        <v>341</v>
      </c>
      <c r="CC16" s="28">
        <v>348</v>
      </c>
      <c r="CD16" s="28">
        <v>400</v>
      </c>
      <c r="CE16" s="28">
        <v>404</v>
      </c>
      <c r="CF16" s="4">
        <v>12</v>
      </c>
      <c r="CH16" s="28">
        <v>403</v>
      </c>
      <c r="CI16" s="28">
        <v>403</v>
      </c>
      <c r="CJ16" s="28">
        <v>403</v>
      </c>
      <c r="CK16" s="28">
        <v>410</v>
      </c>
      <c r="CL16" s="28">
        <v>415</v>
      </c>
      <c r="CM16" s="28">
        <v>430</v>
      </c>
      <c r="CN16" s="28">
        <v>439</v>
      </c>
      <c r="CO16" s="28">
        <v>451</v>
      </c>
      <c r="CP16" s="28">
        <v>536</v>
      </c>
      <c r="CQ16" s="28">
        <v>536</v>
      </c>
      <c r="CR16" s="4">
        <v>12</v>
      </c>
      <c r="CT16" s="28">
        <v>106</v>
      </c>
      <c r="CU16" s="28">
        <v>101</v>
      </c>
      <c r="CV16" s="28">
        <v>56</v>
      </c>
      <c r="CW16" s="28">
        <v>51</v>
      </c>
      <c r="CX16" s="28">
        <v>46</v>
      </c>
      <c r="CY16" s="28">
        <v>46</v>
      </c>
      <c r="CZ16" s="28">
        <v>46</v>
      </c>
      <c r="DA16" s="28">
        <v>46</v>
      </c>
      <c r="DB16" s="28">
        <v>46</v>
      </c>
      <c r="DC16" s="28">
        <v>46</v>
      </c>
      <c r="DD16" s="4">
        <v>12</v>
      </c>
      <c r="DF16" s="28">
        <v>106</v>
      </c>
      <c r="DG16" s="28">
        <v>101</v>
      </c>
      <c r="DH16" s="28">
        <v>56</v>
      </c>
      <c r="DI16" s="28">
        <v>51</v>
      </c>
      <c r="DJ16" s="28">
        <v>46</v>
      </c>
      <c r="DK16" s="28">
        <v>46</v>
      </c>
      <c r="DL16" s="28">
        <v>46</v>
      </c>
      <c r="DM16" s="28">
        <v>46</v>
      </c>
      <c r="DN16" s="28">
        <v>46</v>
      </c>
      <c r="DO16" s="28">
        <v>46</v>
      </c>
      <c r="DP16" s="4">
        <v>12</v>
      </c>
      <c r="DR16" s="28">
        <v>2336</v>
      </c>
      <c r="DS16" s="28">
        <v>2336</v>
      </c>
      <c r="DT16" s="28">
        <v>2336</v>
      </c>
      <c r="DU16" s="28">
        <v>2336</v>
      </c>
      <c r="DV16" s="28">
        <v>2347</v>
      </c>
      <c r="DW16" s="28">
        <v>2408</v>
      </c>
      <c r="DX16" s="28">
        <v>2431</v>
      </c>
      <c r="DY16" s="28">
        <v>2456</v>
      </c>
      <c r="DZ16" s="28">
        <v>2512</v>
      </c>
      <c r="EA16" s="28">
        <v>2512</v>
      </c>
      <c r="EB16" s="4">
        <v>12</v>
      </c>
      <c r="ED16" s="28">
        <v>2458</v>
      </c>
      <c r="EE16" s="28">
        <v>2451</v>
      </c>
      <c r="EF16" s="28">
        <v>2449</v>
      </c>
      <c r="EG16" s="28">
        <v>2455</v>
      </c>
      <c r="EH16" s="28">
        <v>2459</v>
      </c>
      <c r="EI16" s="28">
        <v>2518</v>
      </c>
      <c r="EJ16" s="28">
        <v>2536</v>
      </c>
      <c r="EK16" s="28">
        <v>2600</v>
      </c>
      <c r="EL16" s="28">
        <v>2624</v>
      </c>
      <c r="EM16" s="28">
        <v>2636</v>
      </c>
      <c r="EN16" s="4">
        <v>12</v>
      </c>
      <c r="EP16" s="89" t="s">
        <v>182</v>
      </c>
      <c r="EQ16" s="89"/>
      <c r="ER16" s="89"/>
      <c r="ES16" s="89"/>
      <c r="ET16" s="89"/>
      <c r="EU16" s="89"/>
      <c r="EV16" s="89"/>
      <c r="EW16" s="89"/>
      <c r="EX16" s="89"/>
      <c r="EY16" s="89"/>
      <c r="EZ16" s="89"/>
      <c r="FA16" s="38"/>
      <c r="FB16" s="89" t="s">
        <v>186</v>
      </c>
      <c r="FC16" s="89"/>
      <c r="FD16" s="89"/>
      <c r="FE16" s="89"/>
      <c r="FF16" s="89"/>
      <c r="FG16" s="89"/>
      <c r="FH16" s="89"/>
      <c r="FI16" s="89"/>
      <c r="FJ16" s="89"/>
      <c r="FK16" s="89"/>
      <c r="FL16" s="89"/>
    </row>
    <row r="17" spans="2:168" x14ac:dyDescent="0.25">
      <c r="B17" s="28">
        <v>170</v>
      </c>
      <c r="C17" s="28">
        <v>170</v>
      </c>
      <c r="D17" s="28" t="s">
        <v>149</v>
      </c>
      <c r="E17" s="28" t="s">
        <v>149</v>
      </c>
      <c r="F17" s="28" t="s">
        <v>149</v>
      </c>
      <c r="G17" s="28" t="s">
        <v>149</v>
      </c>
      <c r="H17" s="28" t="s">
        <v>149</v>
      </c>
      <c r="I17" s="28" t="s">
        <v>149</v>
      </c>
      <c r="J17" s="28" t="s">
        <v>149</v>
      </c>
      <c r="K17" s="28" t="s">
        <v>149</v>
      </c>
      <c r="L17" s="4">
        <v>67</v>
      </c>
      <c r="N17" s="28" t="s">
        <v>149</v>
      </c>
      <c r="O17" s="28" t="s">
        <v>149</v>
      </c>
      <c r="P17" s="28" t="s">
        <v>149</v>
      </c>
      <c r="Q17" s="28" t="s">
        <v>149</v>
      </c>
      <c r="R17" s="28" t="s">
        <v>149</v>
      </c>
      <c r="S17" s="28" t="s">
        <v>149</v>
      </c>
      <c r="T17" s="28">
        <v>130</v>
      </c>
      <c r="U17" s="28" t="s">
        <v>149</v>
      </c>
      <c r="V17" s="28" t="s">
        <v>149</v>
      </c>
      <c r="W17" s="28" t="s">
        <v>149</v>
      </c>
      <c r="X17" s="4">
        <v>67</v>
      </c>
      <c r="Z17" s="4" t="s">
        <v>149</v>
      </c>
      <c r="AA17" s="4" t="s">
        <v>149</v>
      </c>
      <c r="AB17" s="4" t="s">
        <v>149</v>
      </c>
      <c r="AC17" s="4" t="s">
        <v>149</v>
      </c>
      <c r="AD17" s="4" t="s">
        <v>149</v>
      </c>
      <c r="AE17" s="4" t="s">
        <v>149</v>
      </c>
      <c r="AF17" s="4">
        <v>4.7</v>
      </c>
      <c r="AG17" s="4">
        <v>4.5999999999999996</v>
      </c>
      <c r="AH17" s="4">
        <v>4.5999999999999996</v>
      </c>
      <c r="AI17" s="4" t="s">
        <v>149</v>
      </c>
      <c r="AJ17" s="4">
        <v>13</v>
      </c>
      <c r="AL17" s="4" t="s">
        <v>149</v>
      </c>
      <c r="AM17" s="4" t="s">
        <v>149</v>
      </c>
      <c r="AN17" s="4" t="s">
        <v>149</v>
      </c>
      <c r="AO17" s="4" t="s">
        <v>149</v>
      </c>
      <c r="AP17" s="4" t="s">
        <v>149</v>
      </c>
      <c r="AQ17" s="4" t="s">
        <v>149</v>
      </c>
      <c r="AR17" s="4" t="s">
        <v>149</v>
      </c>
      <c r="AS17" s="4" t="s">
        <v>149</v>
      </c>
      <c r="AT17" s="4" t="s">
        <v>149</v>
      </c>
      <c r="AU17" s="4" t="s">
        <v>149</v>
      </c>
      <c r="AV17" s="4">
        <v>13</v>
      </c>
      <c r="AX17" s="4">
        <v>24</v>
      </c>
      <c r="AY17" s="4" t="s">
        <v>149</v>
      </c>
      <c r="AZ17" s="4" t="s">
        <v>149</v>
      </c>
      <c r="BA17" s="4">
        <v>19</v>
      </c>
      <c r="BB17" s="4">
        <v>16</v>
      </c>
      <c r="BC17" s="4">
        <v>15</v>
      </c>
      <c r="BD17" s="4" t="s">
        <v>149</v>
      </c>
      <c r="BE17" s="4">
        <v>12</v>
      </c>
      <c r="BF17" s="4" t="s">
        <v>149</v>
      </c>
      <c r="BG17" s="4" t="s">
        <v>149</v>
      </c>
      <c r="BH17" s="4">
        <v>67</v>
      </c>
      <c r="BJ17" s="4" t="s">
        <v>149</v>
      </c>
      <c r="BK17" s="4" t="s">
        <v>149</v>
      </c>
      <c r="BL17" s="4" t="s">
        <v>149</v>
      </c>
      <c r="BM17" s="4" t="s">
        <v>149</v>
      </c>
      <c r="BN17" s="4">
        <v>11</v>
      </c>
      <c r="BO17" s="4">
        <v>11</v>
      </c>
      <c r="BP17" s="4">
        <v>11</v>
      </c>
      <c r="BQ17" s="4">
        <v>11</v>
      </c>
      <c r="BR17" s="4">
        <v>11</v>
      </c>
      <c r="BS17" s="4" t="s">
        <v>149</v>
      </c>
      <c r="BT17" s="4">
        <v>67</v>
      </c>
      <c r="BV17" s="28">
        <v>315</v>
      </c>
      <c r="BW17" s="28">
        <v>318</v>
      </c>
      <c r="BX17" s="28">
        <v>319</v>
      </c>
      <c r="BY17" s="28">
        <v>323</v>
      </c>
      <c r="BZ17" s="28">
        <v>328</v>
      </c>
      <c r="CA17" s="28">
        <v>332</v>
      </c>
      <c r="CB17" s="28">
        <v>340</v>
      </c>
      <c r="CC17" s="28">
        <v>347</v>
      </c>
      <c r="CD17" s="28">
        <v>359</v>
      </c>
      <c r="CE17" s="28">
        <v>403</v>
      </c>
      <c r="CF17" s="4">
        <v>13</v>
      </c>
      <c r="CH17" s="28">
        <v>402</v>
      </c>
      <c r="CI17" s="28">
        <v>402</v>
      </c>
      <c r="CJ17" s="28">
        <v>402</v>
      </c>
      <c r="CK17" s="28">
        <v>409</v>
      </c>
      <c r="CL17" s="28">
        <v>414</v>
      </c>
      <c r="CM17" s="28">
        <v>429</v>
      </c>
      <c r="CN17" s="28">
        <v>438</v>
      </c>
      <c r="CO17" s="28">
        <v>450</v>
      </c>
      <c r="CP17" s="28">
        <v>535</v>
      </c>
      <c r="CQ17" s="28">
        <v>535</v>
      </c>
      <c r="CR17" s="4">
        <v>13</v>
      </c>
      <c r="CT17" s="28" t="s">
        <v>149</v>
      </c>
      <c r="CU17" s="28" t="s">
        <v>149</v>
      </c>
      <c r="CV17" s="28" t="s">
        <v>149</v>
      </c>
      <c r="CW17" s="28" t="s">
        <v>149</v>
      </c>
      <c r="CX17" s="28" t="s">
        <v>149</v>
      </c>
      <c r="CY17" s="28" t="s">
        <v>149</v>
      </c>
      <c r="CZ17" s="28" t="s">
        <v>149</v>
      </c>
      <c r="DA17" s="28" t="s">
        <v>149</v>
      </c>
      <c r="DB17" s="28" t="s">
        <v>149</v>
      </c>
      <c r="DC17" s="28" t="s">
        <v>149</v>
      </c>
      <c r="DD17" s="4">
        <v>13</v>
      </c>
      <c r="DF17" s="28" t="s">
        <v>149</v>
      </c>
      <c r="DG17" s="28" t="s">
        <v>149</v>
      </c>
      <c r="DH17" s="28" t="s">
        <v>149</v>
      </c>
      <c r="DI17" s="28" t="s">
        <v>149</v>
      </c>
      <c r="DJ17" s="28" t="s">
        <v>149</v>
      </c>
      <c r="DK17" s="28" t="s">
        <v>149</v>
      </c>
      <c r="DL17" s="28" t="s">
        <v>149</v>
      </c>
      <c r="DM17" s="28" t="s">
        <v>149</v>
      </c>
      <c r="DN17" s="28" t="s">
        <v>149</v>
      </c>
      <c r="DO17" s="28" t="s">
        <v>149</v>
      </c>
      <c r="DP17" s="4">
        <v>13</v>
      </c>
      <c r="DR17" s="28">
        <v>2334</v>
      </c>
      <c r="DS17" s="28">
        <v>2334</v>
      </c>
      <c r="DT17" s="28">
        <v>2334</v>
      </c>
      <c r="DU17" s="28">
        <v>2334</v>
      </c>
      <c r="DV17" s="28">
        <v>2345</v>
      </c>
      <c r="DW17" s="28">
        <v>2406</v>
      </c>
      <c r="DX17" s="28">
        <v>2429</v>
      </c>
      <c r="DY17" s="28">
        <v>2454</v>
      </c>
      <c r="DZ17" s="28">
        <v>2510</v>
      </c>
      <c r="EA17" s="28">
        <v>2510</v>
      </c>
      <c r="EB17" s="4">
        <v>13</v>
      </c>
      <c r="ED17" s="28">
        <v>2456</v>
      </c>
      <c r="EE17" s="28">
        <v>2449</v>
      </c>
      <c r="EF17" s="28">
        <v>2447</v>
      </c>
      <c r="EG17" s="28">
        <v>2453</v>
      </c>
      <c r="EH17" s="28">
        <v>2457</v>
      </c>
      <c r="EI17" s="28">
        <v>2516</v>
      </c>
      <c r="EJ17" s="28">
        <v>2534</v>
      </c>
      <c r="EK17" s="28">
        <v>2558</v>
      </c>
      <c r="EL17" s="28">
        <v>2622</v>
      </c>
      <c r="EM17" s="28">
        <v>2634</v>
      </c>
      <c r="EN17" s="4">
        <v>13</v>
      </c>
      <c r="EP17" s="36" t="s">
        <v>152</v>
      </c>
      <c r="EQ17" s="37" t="s">
        <v>153</v>
      </c>
      <c r="ER17" s="37" t="s">
        <v>154</v>
      </c>
      <c r="ES17" s="37" t="s">
        <v>155</v>
      </c>
      <c r="ET17" s="37" t="s">
        <v>156</v>
      </c>
      <c r="EU17" s="37" t="s">
        <v>157</v>
      </c>
      <c r="EV17" s="37" t="s">
        <v>158</v>
      </c>
      <c r="EW17" s="37" t="s">
        <v>159</v>
      </c>
      <c r="EX17" s="37" t="s">
        <v>160</v>
      </c>
      <c r="EY17" s="37" t="s">
        <v>161</v>
      </c>
      <c r="EZ17" s="37" t="s">
        <v>12</v>
      </c>
      <c r="FB17" s="36" t="s">
        <v>152</v>
      </c>
      <c r="FC17" s="37" t="s">
        <v>153</v>
      </c>
      <c r="FD17" s="37" t="s">
        <v>154</v>
      </c>
      <c r="FE17" s="37" t="s">
        <v>155</v>
      </c>
      <c r="FF17" s="37" t="s">
        <v>156</v>
      </c>
      <c r="FG17" s="37" t="s">
        <v>157</v>
      </c>
      <c r="FH17" s="37" t="s">
        <v>158</v>
      </c>
      <c r="FI17" s="37" t="s">
        <v>159</v>
      </c>
      <c r="FJ17" s="37" t="s">
        <v>160</v>
      </c>
      <c r="FK17" s="37" t="s">
        <v>161</v>
      </c>
      <c r="FL17" s="32" t="s">
        <v>12</v>
      </c>
    </row>
    <row r="18" spans="2:168" x14ac:dyDescent="0.25">
      <c r="B18" s="28">
        <v>180</v>
      </c>
      <c r="C18" s="28" t="s">
        <v>149</v>
      </c>
      <c r="D18" s="28">
        <v>170</v>
      </c>
      <c r="E18" s="28">
        <v>160</v>
      </c>
      <c r="F18" s="28">
        <v>150</v>
      </c>
      <c r="G18" s="28" t="s">
        <v>149</v>
      </c>
      <c r="H18" s="28" t="s">
        <v>149</v>
      </c>
      <c r="I18" s="28" t="s">
        <v>149</v>
      </c>
      <c r="J18" s="28" t="s">
        <v>149</v>
      </c>
      <c r="K18" s="28" t="s">
        <v>149</v>
      </c>
      <c r="L18" s="4">
        <v>68</v>
      </c>
      <c r="N18" s="28" t="s">
        <v>149</v>
      </c>
      <c r="O18" s="28" t="s">
        <v>149</v>
      </c>
      <c r="P18" s="28" t="s">
        <v>149</v>
      </c>
      <c r="Q18" s="28" t="s">
        <v>149</v>
      </c>
      <c r="R18" s="28" t="s">
        <v>149</v>
      </c>
      <c r="S18" s="28" t="s">
        <v>149</v>
      </c>
      <c r="T18" s="28" t="s">
        <v>149</v>
      </c>
      <c r="U18" s="28" t="s">
        <v>149</v>
      </c>
      <c r="V18" s="28" t="s">
        <v>149</v>
      </c>
      <c r="W18" s="28" t="s">
        <v>149</v>
      </c>
      <c r="X18" s="4">
        <v>68</v>
      </c>
      <c r="Z18" s="4">
        <v>4.7</v>
      </c>
      <c r="AA18" s="4">
        <v>4.9000000000000004</v>
      </c>
      <c r="AB18" s="4">
        <v>5</v>
      </c>
      <c r="AC18" s="4">
        <v>5.0999999999999996</v>
      </c>
      <c r="AD18" s="4">
        <v>5.0999999999999996</v>
      </c>
      <c r="AE18" s="4">
        <v>4.9000000000000004</v>
      </c>
      <c r="AF18" s="4" t="s">
        <v>149</v>
      </c>
      <c r="AG18" s="4" t="s">
        <v>149</v>
      </c>
      <c r="AH18" s="4" t="s">
        <v>149</v>
      </c>
      <c r="AI18" s="4" t="s">
        <v>149</v>
      </c>
      <c r="AJ18" s="4">
        <v>14</v>
      </c>
      <c r="AL18" s="4">
        <v>3.2</v>
      </c>
      <c r="AM18" s="4">
        <v>3.3</v>
      </c>
      <c r="AN18" s="4">
        <v>3.4</v>
      </c>
      <c r="AO18" s="4">
        <v>3.4</v>
      </c>
      <c r="AP18" s="4">
        <v>3.4</v>
      </c>
      <c r="AQ18" s="4">
        <v>3.1</v>
      </c>
      <c r="AR18" s="4">
        <v>2.9</v>
      </c>
      <c r="AS18" s="4" t="s">
        <v>149</v>
      </c>
      <c r="AT18" s="4">
        <v>2.9</v>
      </c>
      <c r="AU18" s="4">
        <v>2.9</v>
      </c>
      <c r="AV18" s="4">
        <v>14</v>
      </c>
      <c r="AX18" s="4">
        <v>25</v>
      </c>
      <c r="AY18" s="4">
        <v>21</v>
      </c>
      <c r="AZ18" s="4" t="s">
        <v>149</v>
      </c>
      <c r="BA18" s="4">
        <v>20</v>
      </c>
      <c r="BB18" s="4">
        <v>17</v>
      </c>
      <c r="BC18" s="4">
        <v>16</v>
      </c>
      <c r="BD18" s="4">
        <v>13</v>
      </c>
      <c r="BE18" s="4" t="s">
        <v>149</v>
      </c>
      <c r="BF18" s="4">
        <v>12</v>
      </c>
      <c r="BG18" s="4">
        <v>11</v>
      </c>
      <c r="BH18" s="4">
        <v>68</v>
      </c>
      <c r="BJ18" s="4">
        <v>16</v>
      </c>
      <c r="BK18" s="4">
        <v>13</v>
      </c>
      <c r="BL18" s="4">
        <v>13</v>
      </c>
      <c r="BM18" s="4" t="s">
        <v>149</v>
      </c>
      <c r="BN18" s="4" t="s">
        <v>149</v>
      </c>
      <c r="BO18" s="4" t="s">
        <v>149</v>
      </c>
      <c r="BP18" s="4" t="s">
        <v>149</v>
      </c>
      <c r="BQ18" s="4" t="s">
        <v>149</v>
      </c>
      <c r="BR18" s="4" t="s">
        <v>149</v>
      </c>
      <c r="BS18" s="4" t="s">
        <v>149</v>
      </c>
      <c r="BT18" s="4">
        <v>68</v>
      </c>
      <c r="BV18" s="28">
        <v>314</v>
      </c>
      <c r="BW18" s="28">
        <v>317</v>
      </c>
      <c r="BX18" s="28">
        <v>318</v>
      </c>
      <c r="BY18" s="28">
        <v>322</v>
      </c>
      <c r="BZ18" s="28">
        <v>327</v>
      </c>
      <c r="CA18" s="28">
        <v>331</v>
      </c>
      <c r="CB18" s="28">
        <v>339</v>
      </c>
      <c r="CC18" s="28">
        <v>346</v>
      </c>
      <c r="CD18" s="28">
        <v>358</v>
      </c>
      <c r="CE18" s="28">
        <v>402</v>
      </c>
      <c r="CF18" s="4">
        <v>14</v>
      </c>
      <c r="CH18" s="28">
        <v>401</v>
      </c>
      <c r="CI18" s="28">
        <v>401</v>
      </c>
      <c r="CJ18" s="28">
        <v>401</v>
      </c>
      <c r="CK18" s="28">
        <v>408</v>
      </c>
      <c r="CL18" s="28">
        <v>413</v>
      </c>
      <c r="CM18" s="28">
        <v>428</v>
      </c>
      <c r="CN18" s="28">
        <v>437</v>
      </c>
      <c r="CO18" s="28">
        <v>449</v>
      </c>
      <c r="CP18" s="28">
        <v>534</v>
      </c>
      <c r="CQ18" s="28">
        <v>534</v>
      </c>
      <c r="CR18" s="4">
        <v>14</v>
      </c>
      <c r="CT18" s="28">
        <v>107</v>
      </c>
      <c r="CU18" s="28">
        <v>102</v>
      </c>
      <c r="CV18" s="28">
        <v>57</v>
      </c>
      <c r="CW18" s="28">
        <v>52</v>
      </c>
      <c r="CX18" s="28">
        <v>47</v>
      </c>
      <c r="CY18" s="28">
        <v>47</v>
      </c>
      <c r="CZ18" s="28">
        <v>47</v>
      </c>
      <c r="DA18" s="28">
        <v>47</v>
      </c>
      <c r="DB18" s="28">
        <v>47</v>
      </c>
      <c r="DC18" s="28">
        <v>47</v>
      </c>
      <c r="DD18" s="4">
        <v>14</v>
      </c>
      <c r="DF18" s="28">
        <v>107</v>
      </c>
      <c r="DG18" s="28">
        <v>102</v>
      </c>
      <c r="DH18" s="28">
        <v>57</v>
      </c>
      <c r="DI18" s="28">
        <v>52</v>
      </c>
      <c r="DJ18" s="28">
        <v>47</v>
      </c>
      <c r="DK18" s="28">
        <v>47</v>
      </c>
      <c r="DL18" s="28">
        <v>47</v>
      </c>
      <c r="DM18" s="28">
        <v>47</v>
      </c>
      <c r="DN18" s="28">
        <v>47</v>
      </c>
      <c r="DO18" s="28">
        <v>47</v>
      </c>
      <c r="DP18" s="4">
        <v>14</v>
      </c>
      <c r="DR18" s="28">
        <v>2332</v>
      </c>
      <c r="DS18" s="28">
        <v>2332</v>
      </c>
      <c r="DT18" s="28">
        <v>2332</v>
      </c>
      <c r="DU18" s="28">
        <v>2332</v>
      </c>
      <c r="DV18" s="28">
        <v>2343</v>
      </c>
      <c r="DW18" s="28">
        <v>2404</v>
      </c>
      <c r="DX18" s="28">
        <v>2427</v>
      </c>
      <c r="DY18" s="28">
        <v>2452</v>
      </c>
      <c r="DZ18" s="28">
        <v>2508</v>
      </c>
      <c r="EA18" s="28">
        <v>2508</v>
      </c>
      <c r="EB18" s="4">
        <v>14</v>
      </c>
      <c r="ED18" s="28">
        <v>2454</v>
      </c>
      <c r="EE18" s="28">
        <v>2447</v>
      </c>
      <c r="EF18" s="28">
        <v>2445</v>
      </c>
      <c r="EG18" s="28">
        <v>2451</v>
      </c>
      <c r="EH18" s="28">
        <v>2455</v>
      </c>
      <c r="EI18" s="28">
        <v>2514</v>
      </c>
      <c r="EJ18" s="28">
        <v>2532</v>
      </c>
      <c r="EK18" s="28">
        <v>2556</v>
      </c>
      <c r="EL18" s="28">
        <v>2620</v>
      </c>
      <c r="EM18" s="28">
        <v>2632</v>
      </c>
      <c r="EN18" s="4">
        <v>14</v>
      </c>
      <c r="EP18" s="41">
        <v>10000</v>
      </c>
      <c r="EQ18" s="41">
        <v>10000</v>
      </c>
      <c r="ER18" s="41">
        <v>10000</v>
      </c>
      <c r="ES18" s="41">
        <v>10000</v>
      </c>
      <c r="ET18" s="41">
        <v>10000</v>
      </c>
      <c r="EU18" s="41">
        <v>10000</v>
      </c>
      <c r="EV18" s="41">
        <v>10000</v>
      </c>
      <c r="EW18" s="41">
        <v>10000</v>
      </c>
      <c r="EX18" s="41">
        <v>10000</v>
      </c>
      <c r="EY18" s="41">
        <v>10000</v>
      </c>
      <c r="EZ18" s="41">
        <v>0</v>
      </c>
      <c r="FB18" s="44">
        <v>10000</v>
      </c>
      <c r="FC18" s="44">
        <v>10000</v>
      </c>
      <c r="FD18" s="44">
        <v>10000</v>
      </c>
      <c r="FE18" s="44">
        <v>10000</v>
      </c>
      <c r="FF18" s="44">
        <v>10000</v>
      </c>
      <c r="FG18" s="44">
        <v>10000</v>
      </c>
      <c r="FH18" s="44">
        <v>10000</v>
      </c>
      <c r="FI18" s="44">
        <v>10000</v>
      </c>
      <c r="FJ18" s="44">
        <v>10000</v>
      </c>
      <c r="FK18" s="44">
        <v>10000</v>
      </c>
      <c r="FL18" s="44">
        <v>0</v>
      </c>
    </row>
    <row r="19" spans="2:168" x14ac:dyDescent="0.25">
      <c r="B19" s="28">
        <v>190</v>
      </c>
      <c r="C19" s="28">
        <v>180</v>
      </c>
      <c r="D19" s="28">
        <v>180</v>
      </c>
      <c r="E19" s="28">
        <v>170</v>
      </c>
      <c r="F19" s="28" t="s">
        <v>149</v>
      </c>
      <c r="G19" s="28">
        <v>150</v>
      </c>
      <c r="H19" s="28" t="s">
        <v>149</v>
      </c>
      <c r="I19" s="28" t="s">
        <v>149</v>
      </c>
      <c r="J19" s="28" t="s">
        <v>149</v>
      </c>
      <c r="K19" s="28" t="s">
        <v>149</v>
      </c>
      <c r="L19" s="4">
        <v>69</v>
      </c>
      <c r="N19" s="28" t="s">
        <v>149</v>
      </c>
      <c r="O19" s="28" t="s">
        <v>149</v>
      </c>
      <c r="P19" s="28" t="s">
        <v>149</v>
      </c>
      <c r="Q19" s="28" t="s">
        <v>149</v>
      </c>
      <c r="R19" s="28" t="s">
        <v>149</v>
      </c>
      <c r="S19" s="28" t="s">
        <v>149</v>
      </c>
      <c r="T19" s="28" t="s">
        <v>149</v>
      </c>
      <c r="U19" s="28" t="s">
        <v>149</v>
      </c>
      <c r="V19" s="28" t="s">
        <v>149</v>
      </c>
      <c r="W19" s="28" t="s">
        <v>149</v>
      </c>
      <c r="X19" s="4">
        <v>69</v>
      </c>
      <c r="Z19" s="4" t="s">
        <v>149</v>
      </c>
      <c r="AA19" s="4" t="s">
        <v>149</v>
      </c>
      <c r="AB19" s="4">
        <v>5.0999999999999996</v>
      </c>
      <c r="AC19" s="4" t="s">
        <v>149</v>
      </c>
      <c r="AD19" s="4" t="s">
        <v>149</v>
      </c>
      <c r="AE19" s="4" t="s">
        <v>149</v>
      </c>
      <c r="AF19" s="4" t="s">
        <v>149</v>
      </c>
      <c r="AG19" s="4" t="s">
        <v>149</v>
      </c>
      <c r="AH19" s="4" t="s">
        <v>149</v>
      </c>
      <c r="AI19" s="4" t="s">
        <v>149</v>
      </c>
      <c r="AJ19" s="4">
        <v>15</v>
      </c>
      <c r="AL19" s="4" t="s">
        <v>149</v>
      </c>
      <c r="AM19" s="4" t="s">
        <v>149</v>
      </c>
      <c r="AN19" s="4" t="s">
        <v>149</v>
      </c>
      <c r="AO19" s="4" t="s">
        <v>149</v>
      </c>
      <c r="AP19" s="4" t="s">
        <v>149</v>
      </c>
      <c r="AQ19" s="4" t="s">
        <v>149</v>
      </c>
      <c r="AR19" s="4" t="s">
        <v>149</v>
      </c>
      <c r="AS19" s="4" t="s">
        <v>149</v>
      </c>
      <c r="AT19" s="4" t="s">
        <v>149</v>
      </c>
      <c r="AU19" s="4" t="s">
        <v>149</v>
      </c>
      <c r="AV19" s="4">
        <v>15</v>
      </c>
      <c r="AX19" s="4">
        <v>27</v>
      </c>
      <c r="AY19" s="4">
        <v>22</v>
      </c>
      <c r="AZ19" s="4">
        <v>21</v>
      </c>
      <c r="BA19" s="4">
        <v>21</v>
      </c>
      <c r="BB19" s="4">
        <v>19</v>
      </c>
      <c r="BC19" s="4">
        <v>17</v>
      </c>
      <c r="BD19" s="4">
        <v>14</v>
      </c>
      <c r="BE19" s="4">
        <v>13</v>
      </c>
      <c r="BF19" s="4" t="s">
        <v>149</v>
      </c>
      <c r="BG19" s="4" t="s">
        <v>149</v>
      </c>
      <c r="BH19" s="4">
        <v>69</v>
      </c>
      <c r="BJ19" s="4">
        <v>17</v>
      </c>
      <c r="BK19" s="4">
        <v>14</v>
      </c>
      <c r="BL19" s="4" t="s">
        <v>149</v>
      </c>
      <c r="BM19" s="4" t="s">
        <v>149</v>
      </c>
      <c r="BN19" s="4" t="s">
        <v>149</v>
      </c>
      <c r="BO19" s="4" t="s">
        <v>149</v>
      </c>
      <c r="BP19" s="4" t="s">
        <v>149</v>
      </c>
      <c r="BQ19" s="4" t="s">
        <v>149</v>
      </c>
      <c r="BR19" s="4" t="s">
        <v>149</v>
      </c>
      <c r="BS19" s="4">
        <v>11</v>
      </c>
      <c r="BT19" s="4">
        <v>69</v>
      </c>
      <c r="BV19" s="28">
        <v>313</v>
      </c>
      <c r="BW19" s="28">
        <v>316</v>
      </c>
      <c r="BX19" s="28">
        <v>317</v>
      </c>
      <c r="BY19" s="28">
        <v>321</v>
      </c>
      <c r="BZ19" s="28">
        <v>326</v>
      </c>
      <c r="CA19" s="28">
        <v>330</v>
      </c>
      <c r="CB19" s="28">
        <v>338</v>
      </c>
      <c r="CC19" s="28">
        <v>345</v>
      </c>
      <c r="CD19" s="28">
        <v>357</v>
      </c>
      <c r="CE19" s="28">
        <v>401</v>
      </c>
      <c r="CF19" s="4">
        <v>15</v>
      </c>
      <c r="CH19" s="28">
        <v>400</v>
      </c>
      <c r="CI19" s="28">
        <v>400</v>
      </c>
      <c r="CJ19" s="28">
        <v>400</v>
      </c>
      <c r="CK19" s="28">
        <v>407</v>
      </c>
      <c r="CL19" s="28">
        <v>412</v>
      </c>
      <c r="CM19" s="28">
        <v>427</v>
      </c>
      <c r="CN19" s="28">
        <v>436</v>
      </c>
      <c r="CO19" s="28">
        <v>448</v>
      </c>
      <c r="CP19" s="28">
        <v>533</v>
      </c>
      <c r="CQ19" s="28">
        <v>533</v>
      </c>
      <c r="CR19" s="4">
        <v>15</v>
      </c>
      <c r="CT19" s="28" t="s">
        <v>149</v>
      </c>
      <c r="CU19" s="28" t="s">
        <v>149</v>
      </c>
      <c r="CV19" s="28" t="s">
        <v>149</v>
      </c>
      <c r="CW19" s="28" t="s">
        <v>149</v>
      </c>
      <c r="CX19" s="28" t="s">
        <v>149</v>
      </c>
      <c r="CY19" s="28" t="s">
        <v>149</v>
      </c>
      <c r="CZ19" s="28" t="s">
        <v>149</v>
      </c>
      <c r="DA19" s="28" t="s">
        <v>149</v>
      </c>
      <c r="DB19" s="28" t="s">
        <v>149</v>
      </c>
      <c r="DC19" s="28" t="s">
        <v>149</v>
      </c>
      <c r="DD19" s="4">
        <v>15</v>
      </c>
      <c r="DF19" s="28" t="s">
        <v>149</v>
      </c>
      <c r="DG19" s="28" t="s">
        <v>149</v>
      </c>
      <c r="DH19" s="28" t="s">
        <v>149</v>
      </c>
      <c r="DI19" s="28" t="s">
        <v>149</v>
      </c>
      <c r="DJ19" s="28" t="s">
        <v>149</v>
      </c>
      <c r="DK19" s="28" t="s">
        <v>149</v>
      </c>
      <c r="DL19" s="28" t="s">
        <v>149</v>
      </c>
      <c r="DM19" s="28" t="s">
        <v>149</v>
      </c>
      <c r="DN19" s="28" t="s">
        <v>149</v>
      </c>
      <c r="DO19" s="28" t="s">
        <v>149</v>
      </c>
      <c r="DP19" s="4">
        <v>15</v>
      </c>
      <c r="DR19" s="28">
        <v>2330</v>
      </c>
      <c r="DS19" s="28">
        <v>2330</v>
      </c>
      <c r="DT19" s="28">
        <v>2330</v>
      </c>
      <c r="DU19" s="28">
        <v>2330</v>
      </c>
      <c r="DV19" s="28">
        <v>2341</v>
      </c>
      <c r="DW19" s="28">
        <v>2402</v>
      </c>
      <c r="DX19" s="28">
        <v>2425</v>
      </c>
      <c r="DY19" s="28">
        <v>2450</v>
      </c>
      <c r="DZ19" s="28">
        <v>2506</v>
      </c>
      <c r="EA19" s="28">
        <v>2506</v>
      </c>
      <c r="EB19" s="4">
        <v>15</v>
      </c>
      <c r="ED19" s="28">
        <v>2452</v>
      </c>
      <c r="EE19" s="28">
        <v>2445</v>
      </c>
      <c r="EF19" s="28">
        <v>2443</v>
      </c>
      <c r="EG19" s="28">
        <v>2449</v>
      </c>
      <c r="EH19" s="28">
        <v>2453</v>
      </c>
      <c r="EI19" s="28">
        <v>2512</v>
      </c>
      <c r="EJ19" s="28">
        <v>2530</v>
      </c>
      <c r="EK19" s="28">
        <v>2554</v>
      </c>
      <c r="EL19" s="28">
        <v>2618</v>
      </c>
      <c r="EM19" s="28">
        <v>2630</v>
      </c>
      <c r="EN19" s="4">
        <v>15</v>
      </c>
      <c r="EP19" s="34">
        <v>3048</v>
      </c>
      <c r="EQ19" s="34">
        <v>3030</v>
      </c>
      <c r="ER19" s="34">
        <v>3020</v>
      </c>
      <c r="ES19" s="34">
        <v>3030</v>
      </c>
      <c r="ET19" s="34">
        <v>3048</v>
      </c>
      <c r="EU19" s="34">
        <v>3048</v>
      </c>
      <c r="EV19" s="34">
        <v>3148</v>
      </c>
      <c r="EW19" s="34">
        <v>3148</v>
      </c>
      <c r="EX19" s="34">
        <v>3250</v>
      </c>
      <c r="EY19" s="34">
        <v>3250</v>
      </c>
      <c r="EZ19" s="34">
        <v>60</v>
      </c>
      <c r="FB19" s="34">
        <v>3348</v>
      </c>
      <c r="FC19" s="34">
        <v>3318</v>
      </c>
      <c r="FD19" s="34">
        <v>3248</v>
      </c>
      <c r="FE19" s="34">
        <v>3318</v>
      </c>
      <c r="FF19" s="34">
        <v>3348</v>
      </c>
      <c r="FG19" s="34">
        <v>3348</v>
      </c>
      <c r="FH19" s="34">
        <v>3448</v>
      </c>
      <c r="FI19" s="34">
        <v>3448</v>
      </c>
      <c r="FJ19" s="34">
        <v>3548</v>
      </c>
      <c r="FK19" s="34">
        <v>3548</v>
      </c>
      <c r="FL19" s="34">
        <v>60</v>
      </c>
    </row>
    <row r="20" spans="2:168" x14ac:dyDescent="0.25">
      <c r="B20" s="28" t="s">
        <v>149</v>
      </c>
      <c r="C20" s="28">
        <v>190</v>
      </c>
      <c r="D20" s="28">
        <v>190</v>
      </c>
      <c r="E20" s="28">
        <v>180</v>
      </c>
      <c r="F20" s="28">
        <v>160</v>
      </c>
      <c r="G20" s="28" t="s">
        <v>149</v>
      </c>
      <c r="H20" s="28">
        <v>150</v>
      </c>
      <c r="I20" s="28">
        <v>150</v>
      </c>
      <c r="J20" s="28" t="s">
        <v>149</v>
      </c>
      <c r="K20" s="28" t="s">
        <v>149</v>
      </c>
      <c r="L20" s="4">
        <v>70</v>
      </c>
      <c r="N20" s="28" t="s">
        <v>149</v>
      </c>
      <c r="O20" s="28" t="s">
        <v>149</v>
      </c>
      <c r="P20" s="28" t="s">
        <v>149</v>
      </c>
      <c r="Q20" s="28" t="s">
        <v>149</v>
      </c>
      <c r="R20" s="28" t="s">
        <v>149</v>
      </c>
      <c r="S20" s="28" t="s">
        <v>149</v>
      </c>
      <c r="T20" s="28" t="s">
        <v>149</v>
      </c>
      <c r="U20" s="28">
        <v>130</v>
      </c>
      <c r="V20" s="28" t="s">
        <v>149</v>
      </c>
      <c r="W20" s="28" t="s">
        <v>149</v>
      </c>
      <c r="X20" s="4">
        <v>70</v>
      </c>
      <c r="Z20" s="4">
        <v>4.8</v>
      </c>
      <c r="AA20" s="4">
        <v>5</v>
      </c>
      <c r="AB20" s="4" t="s">
        <v>149</v>
      </c>
      <c r="AC20" s="4">
        <v>5.2</v>
      </c>
      <c r="AD20" s="4">
        <v>5.2</v>
      </c>
      <c r="AE20" s="4" t="s">
        <v>149</v>
      </c>
      <c r="AF20" s="4">
        <v>4.8</v>
      </c>
      <c r="AG20" s="4">
        <v>4.7</v>
      </c>
      <c r="AH20" s="4">
        <v>4.7</v>
      </c>
      <c r="AI20" s="4" t="s">
        <v>149</v>
      </c>
      <c r="AJ20" s="4">
        <v>16</v>
      </c>
      <c r="AL20" s="4" t="s">
        <v>149</v>
      </c>
      <c r="AM20" s="4" t="s">
        <v>149</v>
      </c>
      <c r="AN20" s="4" t="s">
        <v>149</v>
      </c>
      <c r="AO20" s="4" t="s">
        <v>149</v>
      </c>
      <c r="AP20" s="4" t="s">
        <v>149</v>
      </c>
      <c r="AQ20" s="4" t="s">
        <v>149</v>
      </c>
      <c r="AR20" s="4" t="s">
        <v>149</v>
      </c>
      <c r="AS20" s="4" t="s">
        <v>149</v>
      </c>
      <c r="AT20" s="4" t="s">
        <v>149</v>
      </c>
      <c r="AU20" s="4" t="s">
        <v>149</v>
      </c>
      <c r="AV20" s="4">
        <v>16</v>
      </c>
      <c r="AX20" s="4">
        <v>28</v>
      </c>
      <c r="AY20" s="4">
        <v>25</v>
      </c>
      <c r="AZ20" s="4">
        <v>23</v>
      </c>
      <c r="BA20" s="4">
        <v>22</v>
      </c>
      <c r="BB20" s="4">
        <v>20</v>
      </c>
      <c r="BC20" s="4">
        <v>18</v>
      </c>
      <c r="BD20" s="4">
        <v>15</v>
      </c>
      <c r="BE20" s="4" t="s">
        <v>149</v>
      </c>
      <c r="BF20" s="4" t="s">
        <v>149</v>
      </c>
      <c r="BG20" s="4" t="s">
        <v>149</v>
      </c>
      <c r="BH20" s="4">
        <v>70</v>
      </c>
      <c r="BJ20" s="4">
        <v>18</v>
      </c>
      <c r="BK20" s="4">
        <v>15</v>
      </c>
      <c r="BL20" s="4">
        <v>14</v>
      </c>
      <c r="BM20" s="4">
        <v>13</v>
      </c>
      <c r="BN20" s="4" t="s">
        <v>149</v>
      </c>
      <c r="BO20" s="4" t="s">
        <v>149</v>
      </c>
      <c r="BP20" s="4" t="s">
        <v>149</v>
      </c>
      <c r="BQ20" s="4" t="s">
        <v>149</v>
      </c>
      <c r="BR20" s="4" t="s">
        <v>149</v>
      </c>
      <c r="BS20" s="4" t="s">
        <v>149</v>
      </c>
      <c r="BT20" s="4">
        <v>70</v>
      </c>
      <c r="BV20" s="28">
        <v>312</v>
      </c>
      <c r="BW20" s="28">
        <v>315</v>
      </c>
      <c r="BX20" s="28">
        <v>316</v>
      </c>
      <c r="BY20" s="28">
        <v>320</v>
      </c>
      <c r="BZ20" s="28">
        <v>325</v>
      </c>
      <c r="CA20" s="28">
        <v>329</v>
      </c>
      <c r="CB20" s="28">
        <v>337</v>
      </c>
      <c r="CC20" s="28">
        <v>344</v>
      </c>
      <c r="CD20" s="28">
        <v>356</v>
      </c>
      <c r="CE20" s="28">
        <v>400</v>
      </c>
      <c r="CF20" s="4">
        <v>16</v>
      </c>
      <c r="CH20" s="28">
        <v>359</v>
      </c>
      <c r="CI20" s="28">
        <v>359</v>
      </c>
      <c r="CJ20" s="28">
        <v>359</v>
      </c>
      <c r="CK20" s="28">
        <v>406</v>
      </c>
      <c r="CL20" s="28">
        <v>411</v>
      </c>
      <c r="CM20" s="28">
        <v>426</v>
      </c>
      <c r="CN20" s="28">
        <v>435</v>
      </c>
      <c r="CO20" s="28">
        <v>447</v>
      </c>
      <c r="CP20" s="28">
        <v>532</v>
      </c>
      <c r="CQ20" s="28">
        <v>532</v>
      </c>
      <c r="CR20" s="4">
        <v>16</v>
      </c>
      <c r="CT20" s="28">
        <v>108</v>
      </c>
      <c r="CU20" s="28">
        <v>103</v>
      </c>
      <c r="CV20" s="28">
        <v>58</v>
      </c>
      <c r="CW20" s="28">
        <v>53</v>
      </c>
      <c r="CX20" s="28">
        <v>48</v>
      </c>
      <c r="CY20" s="28">
        <v>48</v>
      </c>
      <c r="CZ20" s="28">
        <v>48</v>
      </c>
      <c r="DA20" s="28">
        <v>48</v>
      </c>
      <c r="DB20" s="28">
        <v>48</v>
      </c>
      <c r="DC20" s="28">
        <v>48</v>
      </c>
      <c r="DD20" s="4">
        <v>16</v>
      </c>
      <c r="DF20" s="28">
        <v>108</v>
      </c>
      <c r="DG20" s="28">
        <v>103</v>
      </c>
      <c r="DH20" s="28">
        <v>58</v>
      </c>
      <c r="DI20" s="28">
        <v>53</v>
      </c>
      <c r="DJ20" s="28">
        <v>48</v>
      </c>
      <c r="DK20" s="28">
        <v>48</v>
      </c>
      <c r="DL20" s="28">
        <v>48</v>
      </c>
      <c r="DM20" s="28">
        <v>48</v>
      </c>
      <c r="DN20" s="28">
        <v>48</v>
      </c>
      <c r="DO20" s="28">
        <v>48</v>
      </c>
      <c r="DP20" s="4">
        <v>16</v>
      </c>
      <c r="DR20" s="28">
        <v>2328</v>
      </c>
      <c r="DS20" s="28">
        <v>2328</v>
      </c>
      <c r="DT20" s="28">
        <v>2328</v>
      </c>
      <c r="DU20" s="28">
        <v>2328</v>
      </c>
      <c r="DV20" s="28">
        <v>2339</v>
      </c>
      <c r="DW20" s="28">
        <v>2400</v>
      </c>
      <c r="DX20" s="28">
        <v>2423</v>
      </c>
      <c r="DY20" s="28">
        <v>2448</v>
      </c>
      <c r="DZ20" s="28">
        <v>2504</v>
      </c>
      <c r="EA20" s="28">
        <v>2504</v>
      </c>
      <c r="EB20" s="4">
        <v>16</v>
      </c>
      <c r="ED20" s="28">
        <v>2450</v>
      </c>
      <c r="EE20" s="28">
        <v>2443</v>
      </c>
      <c r="EF20" s="28">
        <v>2441</v>
      </c>
      <c r="EG20" s="28">
        <v>2447</v>
      </c>
      <c r="EH20" s="28">
        <v>2451</v>
      </c>
      <c r="EI20" s="28">
        <v>2510</v>
      </c>
      <c r="EJ20" s="28">
        <v>2528</v>
      </c>
      <c r="EK20" s="28">
        <v>2552</v>
      </c>
      <c r="EL20" s="28">
        <v>2616</v>
      </c>
      <c r="EM20" s="28">
        <v>2628</v>
      </c>
      <c r="EN20" s="4">
        <v>16</v>
      </c>
    </row>
    <row r="21" spans="2:168" x14ac:dyDescent="0.25">
      <c r="B21" s="28" t="s">
        <v>149</v>
      </c>
      <c r="C21" s="28">
        <v>200</v>
      </c>
      <c r="D21" s="28">
        <v>200</v>
      </c>
      <c r="E21" s="28">
        <v>190</v>
      </c>
      <c r="F21" s="28">
        <v>170</v>
      </c>
      <c r="G21" s="28" t="s">
        <v>149</v>
      </c>
      <c r="H21" s="28" t="s">
        <v>149</v>
      </c>
      <c r="I21" s="28" t="s">
        <v>149</v>
      </c>
      <c r="J21" s="28">
        <v>150</v>
      </c>
      <c r="K21" s="28" t="s">
        <v>149</v>
      </c>
      <c r="L21" s="4">
        <v>71</v>
      </c>
      <c r="N21" s="28">
        <v>140</v>
      </c>
      <c r="O21" s="28">
        <v>140</v>
      </c>
      <c r="P21" s="28">
        <v>140</v>
      </c>
      <c r="Q21" s="28">
        <v>140</v>
      </c>
      <c r="R21" s="28">
        <v>140</v>
      </c>
      <c r="S21" s="28" t="s">
        <v>149</v>
      </c>
      <c r="T21" s="28" t="s">
        <v>149</v>
      </c>
      <c r="U21" s="28" t="s">
        <v>149</v>
      </c>
      <c r="V21" s="28">
        <v>130</v>
      </c>
      <c r="W21" s="28" t="s">
        <v>149</v>
      </c>
      <c r="X21" s="4">
        <v>71</v>
      </c>
      <c r="Z21" s="4" t="s">
        <v>149</v>
      </c>
      <c r="AA21" s="4" t="s">
        <v>149</v>
      </c>
      <c r="AB21" s="4">
        <v>5.2</v>
      </c>
      <c r="AC21" s="4" t="s">
        <v>149</v>
      </c>
      <c r="AD21" s="4" t="s">
        <v>149</v>
      </c>
      <c r="AE21" s="4" t="s">
        <v>149</v>
      </c>
      <c r="AF21" s="4" t="s">
        <v>149</v>
      </c>
      <c r="AG21" s="4" t="s">
        <v>149</v>
      </c>
      <c r="AH21" s="4" t="s">
        <v>149</v>
      </c>
      <c r="AI21" s="4">
        <v>4.3</v>
      </c>
      <c r="AJ21" s="4">
        <v>17</v>
      </c>
      <c r="AL21" s="4" t="s">
        <v>149</v>
      </c>
      <c r="AM21" s="4" t="s">
        <v>149</v>
      </c>
      <c r="AN21" s="4" t="s">
        <v>149</v>
      </c>
      <c r="AO21" s="4" t="s">
        <v>149</v>
      </c>
      <c r="AP21" s="4" t="s">
        <v>149</v>
      </c>
      <c r="AQ21" s="4" t="s">
        <v>149</v>
      </c>
      <c r="AR21" s="4" t="s">
        <v>149</v>
      </c>
      <c r="AS21" s="4">
        <v>2.9</v>
      </c>
      <c r="AT21" s="4" t="s">
        <v>149</v>
      </c>
      <c r="AU21" s="4" t="s">
        <v>149</v>
      </c>
      <c r="AV21" s="4">
        <v>17</v>
      </c>
      <c r="AX21" s="4">
        <v>29</v>
      </c>
      <c r="AY21" s="4">
        <v>26</v>
      </c>
      <c r="AZ21" s="4">
        <v>26</v>
      </c>
      <c r="BA21" s="4">
        <v>23</v>
      </c>
      <c r="BB21" s="4">
        <v>21</v>
      </c>
      <c r="BC21" s="4">
        <v>19</v>
      </c>
      <c r="BD21" s="4">
        <v>16</v>
      </c>
      <c r="BE21" s="4">
        <v>14</v>
      </c>
      <c r="BF21" s="4">
        <v>13</v>
      </c>
      <c r="BG21" s="4">
        <v>12</v>
      </c>
      <c r="BH21" s="4">
        <v>71</v>
      </c>
      <c r="BJ21" s="4">
        <v>19</v>
      </c>
      <c r="BK21" s="4">
        <v>16</v>
      </c>
      <c r="BL21" s="4" t="s">
        <v>149</v>
      </c>
      <c r="BM21" s="4" t="s">
        <v>149</v>
      </c>
      <c r="BN21" s="4" t="s">
        <v>149</v>
      </c>
      <c r="BO21" s="4" t="s">
        <v>149</v>
      </c>
      <c r="BP21" s="4" t="s">
        <v>149</v>
      </c>
      <c r="BQ21" s="4" t="s">
        <v>149</v>
      </c>
      <c r="BR21" s="4" t="s">
        <v>149</v>
      </c>
      <c r="BS21" s="4" t="s">
        <v>149</v>
      </c>
      <c r="BT21" s="4">
        <v>71</v>
      </c>
      <c r="BV21" s="28">
        <v>311</v>
      </c>
      <c r="BW21" s="28">
        <v>314</v>
      </c>
      <c r="BX21" s="28">
        <v>315</v>
      </c>
      <c r="BY21" s="28">
        <v>319</v>
      </c>
      <c r="BZ21" s="28">
        <v>324</v>
      </c>
      <c r="CA21" s="28">
        <v>328</v>
      </c>
      <c r="CB21" s="28">
        <v>336</v>
      </c>
      <c r="CC21" s="28">
        <v>343</v>
      </c>
      <c r="CD21" s="28">
        <v>355</v>
      </c>
      <c r="CE21" s="28">
        <v>359</v>
      </c>
      <c r="CF21" s="4">
        <v>17</v>
      </c>
      <c r="CH21" s="28">
        <v>358</v>
      </c>
      <c r="CI21" s="28">
        <v>358</v>
      </c>
      <c r="CJ21" s="28">
        <v>358</v>
      </c>
      <c r="CK21" s="28">
        <v>405</v>
      </c>
      <c r="CL21" s="28">
        <v>410</v>
      </c>
      <c r="CM21" s="28">
        <v>425</v>
      </c>
      <c r="CN21" s="28">
        <v>434</v>
      </c>
      <c r="CO21" s="28">
        <v>446</v>
      </c>
      <c r="CP21" s="28">
        <v>531</v>
      </c>
      <c r="CQ21" s="28">
        <v>531</v>
      </c>
      <c r="CR21" s="4">
        <v>17</v>
      </c>
      <c r="CT21" s="28" t="s">
        <v>149</v>
      </c>
      <c r="CU21" s="28" t="s">
        <v>149</v>
      </c>
      <c r="CV21" s="28" t="s">
        <v>149</v>
      </c>
      <c r="CW21" s="28" t="s">
        <v>149</v>
      </c>
      <c r="CX21" s="28" t="s">
        <v>149</v>
      </c>
      <c r="CY21" s="28" t="s">
        <v>149</v>
      </c>
      <c r="CZ21" s="28" t="s">
        <v>149</v>
      </c>
      <c r="DA21" s="28" t="s">
        <v>149</v>
      </c>
      <c r="DB21" s="28" t="s">
        <v>149</v>
      </c>
      <c r="DC21" s="28" t="s">
        <v>149</v>
      </c>
      <c r="DD21" s="4">
        <v>17</v>
      </c>
      <c r="DF21" s="28" t="s">
        <v>149</v>
      </c>
      <c r="DG21" s="28" t="s">
        <v>149</v>
      </c>
      <c r="DH21" s="28" t="s">
        <v>149</v>
      </c>
      <c r="DI21" s="28" t="s">
        <v>149</v>
      </c>
      <c r="DJ21" s="28" t="s">
        <v>149</v>
      </c>
      <c r="DK21" s="28" t="s">
        <v>149</v>
      </c>
      <c r="DL21" s="28" t="s">
        <v>149</v>
      </c>
      <c r="DM21" s="28" t="s">
        <v>149</v>
      </c>
      <c r="DN21" s="28" t="s">
        <v>149</v>
      </c>
      <c r="DO21" s="28" t="s">
        <v>149</v>
      </c>
      <c r="DP21" s="4">
        <v>17</v>
      </c>
      <c r="DR21" s="28">
        <v>2326</v>
      </c>
      <c r="DS21" s="28">
        <v>2326</v>
      </c>
      <c r="DT21" s="28">
        <v>2326</v>
      </c>
      <c r="DU21" s="28">
        <v>2326</v>
      </c>
      <c r="DV21" s="28">
        <v>2337</v>
      </c>
      <c r="DW21" s="28">
        <v>2358</v>
      </c>
      <c r="DX21" s="28">
        <v>2421</v>
      </c>
      <c r="DY21" s="28">
        <v>2446</v>
      </c>
      <c r="DZ21" s="28">
        <v>2502</v>
      </c>
      <c r="EA21" s="28">
        <v>2502</v>
      </c>
      <c r="EB21" s="4">
        <v>17</v>
      </c>
      <c r="ED21" s="28">
        <v>2448</v>
      </c>
      <c r="EE21" s="28">
        <v>2441</v>
      </c>
      <c r="EF21" s="28">
        <v>2439</v>
      </c>
      <c r="EG21" s="28">
        <v>2445</v>
      </c>
      <c r="EH21" s="28">
        <v>2449</v>
      </c>
      <c r="EI21" s="28">
        <v>2508</v>
      </c>
      <c r="EJ21" s="28">
        <v>2526</v>
      </c>
      <c r="EK21" s="28">
        <v>2550</v>
      </c>
      <c r="EL21" s="28">
        <v>2614</v>
      </c>
      <c r="EM21" s="28">
        <v>2626</v>
      </c>
      <c r="EN21" s="4">
        <v>17</v>
      </c>
    </row>
    <row r="22" spans="2:168" x14ac:dyDescent="0.25">
      <c r="B22" s="28">
        <v>200</v>
      </c>
      <c r="C22" s="28" t="s">
        <v>149</v>
      </c>
      <c r="D22" s="28" t="s">
        <v>149</v>
      </c>
      <c r="E22" s="28" t="s">
        <v>149</v>
      </c>
      <c r="F22" s="28">
        <v>180</v>
      </c>
      <c r="G22" s="28" t="s">
        <v>149</v>
      </c>
      <c r="H22" s="28" t="s">
        <v>149</v>
      </c>
      <c r="I22" s="28" t="s">
        <v>149</v>
      </c>
      <c r="J22" s="28" t="s">
        <v>149</v>
      </c>
      <c r="K22" s="28">
        <v>150</v>
      </c>
      <c r="L22" s="4">
        <v>72</v>
      </c>
      <c r="N22" s="28" t="s">
        <v>149</v>
      </c>
      <c r="O22" s="28" t="s">
        <v>149</v>
      </c>
      <c r="P22" s="28" t="s">
        <v>149</v>
      </c>
      <c r="Q22" s="28" t="s">
        <v>149</v>
      </c>
      <c r="R22" s="28" t="s">
        <v>149</v>
      </c>
      <c r="S22" s="28">
        <v>140</v>
      </c>
      <c r="T22" s="28" t="s">
        <v>149</v>
      </c>
      <c r="U22" s="28" t="s">
        <v>149</v>
      </c>
      <c r="V22" s="28" t="s">
        <v>149</v>
      </c>
      <c r="W22" s="28">
        <v>130</v>
      </c>
      <c r="X22" s="4">
        <v>72</v>
      </c>
      <c r="Z22" s="4">
        <v>4.9000000000000004</v>
      </c>
      <c r="AA22" s="4">
        <v>5.0999999999999996</v>
      </c>
      <c r="AB22" s="4" t="s">
        <v>149</v>
      </c>
      <c r="AC22" s="4">
        <v>5.3</v>
      </c>
      <c r="AD22" s="4">
        <v>5.3</v>
      </c>
      <c r="AE22" s="4">
        <v>5</v>
      </c>
      <c r="AF22" s="4">
        <v>4.9000000000000004</v>
      </c>
      <c r="AG22" s="4">
        <v>4.8</v>
      </c>
      <c r="AH22" s="4">
        <v>4.8</v>
      </c>
      <c r="AI22" s="4" t="s">
        <v>149</v>
      </c>
      <c r="AJ22" s="4">
        <v>18</v>
      </c>
      <c r="AL22" s="4">
        <v>3.3</v>
      </c>
      <c r="AM22" s="4">
        <v>3.4</v>
      </c>
      <c r="AN22" s="4">
        <v>3.5</v>
      </c>
      <c r="AO22" s="4">
        <v>3.5</v>
      </c>
      <c r="AP22" s="4">
        <v>3.5</v>
      </c>
      <c r="AQ22" s="4">
        <v>3.2</v>
      </c>
      <c r="AR22" s="4">
        <v>3</v>
      </c>
      <c r="AS22" s="4" t="s">
        <v>149</v>
      </c>
      <c r="AT22" s="4">
        <v>3</v>
      </c>
      <c r="AU22" s="4">
        <v>3</v>
      </c>
      <c r="AV22" s="4">
        <v>18</v>
      </c>
      <c r="AX22" s="4">
        <v>30</v>
      </c>
      <c r="AY22" s="4">
        <v>27</v>
      </c>
      <c r="AZ22" s="4">
        <v>27</v>
      </c>
      <c r="BA22" s="4">
        <v>24</v>
      </c>
      <c r="BB22" s="4">
        <v>22</v>
      </c>
      <c r="BC22" s="4" t="s">
        <v>149</v>
      </c>
      <c r="BD22" s="4">
        <v>17</v>
      </c>
      <c r="BE22" s="4">
        <v>15</v>
      </c>
      <c r="BF22" s="4" t="s">
        <v>149</v>
      </c>
      <c r="BG22" s="4" t="s">
        <v>149</v>
      </c>
      <c r="BH22" s="4">
        <v>72</v>
      </c>
      <c r="BJ22" s="4">
        <v>20</v>
      </c>
      <c r="BK22" s="4">
        <v>17</v>
      </c>
      <c r="BL22" s="4">
        <v>15</v>
      </c>
      <c r="BM22" s="4">
        <v>14</v>
      </c>
      <c r="BN22" s="4">
        <v>12</v>
      </c>
      <c r="BO22" s="4" t="s">
        <v>149</v>
      </c>
      <c r="BP22" s="4" t="s">
        <v>149</v>
      </c>
      <c r="BQ22" s="4" t="s">
        <v>149</v>
      </c>
      <c r="BR22" s="4" t="s">
        <v>149</v>
      </c>
      <c r="BS22" s="4" t="s">
        <v>149</v>
      </c>
      <c r="BT22" s="4">
        <v>72</v>
      </c>
      <c r="BV22" s="28">
        <v>310</v>
      </c>
      <c r="BW22" s="28">
        <v>313</v>
      </c>
      <c r="BX22" s="28">
        <v>314</v>
      </c>
      <c r="BY22" s="28">
        <v>318</v>
      </c>
      <c r="BZ22" s="28">
        <v>323</v>
      </c>
      <c r="CA22" s="28">
        <v>327</v>
      </c>
      <c r="CB22" s="28">
        <v>335</v>
      </c>
      <c r="CC22" s="28">
        <v>342</v>
      </c>
      <c r="CD22" s="28">
        <v>354</v>
      </c>
      <c r="CE22" s="28">
        <v>358</v>
      </c>
      <c r="CF22" s="4">
        <v>18</v>
      </c>
      <c r="CH22" s="28">
        <v>357</v>
      </c>
      <c r="CI22" s="28">
        <v>357</v>
      </c>
      <c r="CJ22" s="28">
        <v>357</v>
      </c>
      <c r="CK22" s="28">
        <v>404</v>
      </c>
      <c r="CL22" s="28">
        <v>409</v>
      </c>
      <c r="CM22" s="28">
        <v>424</v>
      </c>
      <c r="CN22" s="28">
        <v>433</v>
      </c>
      <c r="CO22" s="28">
        <v>445</v>
      </c>
      <c r="CP22" s="28">
        <v>530</v>
      </c>
      <c r="CQ22" s="28">
        <v>530</v>
      </c>
      <c r="CR22" s="4">
        <v>18</v>
      </c>
      <c r="CT22" s="28">
        <v>109</v>
      </c>
      <c r="CU22" s="28">
        <v>104</v>
      </c>
      <c r="CV22" s="28">
        <v>59</v>
      </c>
      <c r="CW22" s="28">
        <v>54</v>
      </c>
      <c r="CX22" s="28">
        <v>49</v>
      </c>
      <c r="CY22" s="28">
        <v>49</v>
      </c>
      <c r="CZ22" s="28">
        <v>49</v>
      </c>
      <c r="DA22" s="28">
        <v>49</v>
      </c>
      <c r="DB22" s="28">
        <v>49</v>
      </c>
      <c r="DC22" s="28">
        <v>49</v>
      </c>
      <c r="DD22" s="4">
        <v>18</v>
      </c>
      <c r="DF22" s="28">
        <v>109</v>
      </c>
      <c r="DG22" s="28">
        <v>104</v>
      </c>
      <c r="DH22" s="28">
        <v>59</v>
      </c>
      <c r="DI22" s="28">
        <v>54</v>
      </c>
      <c r="DJ22" s="28">
        <v>49</v>
      </c>
      <c r="DK22" s="28">
        <v>49</v>
      </c>
      <c r="DL22" s="28">
        <v>49</v>
      </c>
      <c r="DM22" s="28">
        <v>49</v>
      </c>
      <c r="DN22" s="28">
        <v>49</v>
      </c>
      <c r="DO22" s="28">
        <v>49</v>
      </c>
      <c r="DP22" s="4">
        <v>18</v>
      </c>
      <c r="DR22" s="28">
        <v>2324</v>
      </c>
      <c r="DS22" s="28">
        <v>2324</v>
      </c>
      <c r="DT22" s="28">
        <v>2324</v>
      </c>
      <c r="DU22" s="28">
        <v>2324</v>
      </c>
      <c r="DV22" s="28">
        <v>2335</v>
      </c>
      <c r="DW22" s="28">
        <v>2356</v>
      </c>
      <c r="DX22" s="28">
        <v>2419</v>
      </c>
      <c r="DY22" s="28">
        <v>2444</v>
      </c>
      <c r="DZ22" s="28">
        <v>2500</v>
      </c>
      <c r="EA22" s="28">
        <v>2500</v>
      </c>
      <c r="EB22" s="4">
        <v>18</v>
      </c>
      <c r="ED22" s="28">
        <v>2446</v>
      </c>
      <c r="EE22" s="28">
        <v>2439</v>
      </c>
      <c r="EF22" s="28">
        <v>2437</v>
      </c>
      <c r="EG22" s="28">
        <v>2443</v>
      </c>
      <c r="EH22" s="28">
        <v>2447</v>
      </c>
      <c r="EI22" s="28">
        <v>2506</v>
      </c>
      <c r="EJ22" s="28">
        <v>2524</v>
      </c>
      <c r="EK22" s="28">
        <v>2548</v>
      </c>
      <c r="EL22" s="28">
        <v>2612</v>
      </c>
      <c r="EM22" s="28">
        <v>2624</v>
      </c>
      <c r="EN22" s="4">
        <v>18</v>
      </c>
    </row>
    <row r="23" spans="2:168" x14ac:dyDescent="0.25">
      <c r="B23" s="28" t="s">
        <v>149</v>
      </c>
      <c r="C23" s="28">
        <v>210</v>
      </c>
      <c r="D23" s="28">
        <v>210</v>
      </c>
      <c r="E23" s="28">
        <v>200</v>
      </c>
      <c r="F23" s="28" t="s">
        <v>149</v>
      </c>
      <c r="G23" s="28">
        <v>160</v>
      </c>
      <c r="H23" s="28" t="s">
        <v>149</v>
      </c>
      <c r="I23" s="28" t="s">
        <v>149</v>
      </c>
      <c r="J23" s="28" t="s">
        <v>149</v>
      </c>
      <c r="K23" s="28" t="s">
        <v>149</v>
      </c>
      <c r="L23" s="4">
        <v>73</v>
      </c>
      <c r="N23" s="28" t="s">
        <v>149</v>
      </c>
      <c r="O23" s="28" t="s">
        <v>149</v>
      </c>
      <c r="P23" s="28" t="s">
        <v>149</v>
      </c>
      <c r="Q23" s="28" t="s">
        <v>149</v>
      </c>
      <c r="R23" s="28" t="s">
        <v>149</v>
      </c>
      <c r="S23" s="28" t="s">
        <v>149</v>
      </c>
      <c r="T23" s="28">
        <v>140</v>
      </c>
      <c r="U23" s="28" t="s">
        <v>149</v>
      </c>
      <c r="V23" s="28" t="s">
        <v>149</v>
      </c>
      <c r="W23" s="28" t="s">
        <v>149</v>
      </c>
      <c r="X23" s="4">
        <v>73</v>
      </c>
      <c r="Z23" s="4" t="s">
        <v>149</v>
      </c>
      <c r="AA23" s="4" t="s">
        <v>149</v>
      </c>
      <c r="AB23" s="4">
        <v>5.3</v>
      </c>
      <c r="AC23" s="4" t="s">
        <v>149</v>
      </c>
      <c r="AD23" s="4" t="s">
        <v>149</v>
      </c>
      <c r="AE23" s="4" t="s">
        <v>149</v>
      </c>
      <c r="AF23" s="4" t="s">
        <v>149</v>
      </c>
      <c r="AG23" s="4" t="s">
        <v>149</v>
      </c>
      <c r="AH23" s="4" t="s">
        <v>149</v>
      </c>
      <c r="AI23" s="4" t="s">
        <v>149</v>
      </c>
      <c r="AJ23" s="4">
        <v>19</v>
      </c>
      <c r="AL23" s="4" t="s">
        <v>149</v>
      </c>
      <c r="AM23" s="4" t="s">
        <v>149</v>
      </c>
      <c r="AN23" s="4" t="s">
        <v>149</v>
      </c>
      <c r="AO23" s="4" t="s">
        <v>149</v>
      </c>
      <c r="AP23" s="4" t="s">
        <v>149</v>
      </c>
      <c r="AQ23" s="4" t="s">
        <v>149</v>
      </c>
      <c r="AR23" s="4" t="s">
        <v>149</v>
      </c>
      <c r="AS23" s="4" t="s">
        <v>149</v>
      </c>
      <c r="AT23" s="4" t="s">
        <v>149</v>
      </c>
      <c r="AU23" s="4" t="s">
        <v>149</v>
      </c>
      <c r="AV23" s="4">
        <v>19</v>
      </c>
      <c r="AX23" s="4">
        <v>31</v>
      </c>
      <c r="AY23" s="4">
        <v>30</v>
      </c>
      <c r="AZ23" s="4">
        <v>29</v>
      </c>
      <c r="BA23" s="4">
        <v>26</v>
      </c>
      <c r="BB23" s="4">
        <v>23</v>
      </c>
      <c r="BC23" s="4">
        <v>20</v>
      </c>
      <c r="BD23" s="4">
        <v>18</v>
      </c>
      <c r="BE23" s="4" t="s">
        <v>149</v>
      </c>
      <c r="BF23" s="4">
        <v>14</v>
      </c>
      <c r="BG23" s="4" t="s">
        <v>149</v>
      </c>
      <c r="BH23" s="4">
        <v>73</v>
      </c>
      <c r="BJ23" s="4" t="s">
        <v>149</v>
      </c>
      <c r="BK23" s="4" t="s">
        <v>149</v>
      </c>
      <c r="BL23" s="4" t="s">
        <v>149</v>
      </c>
      <c r="BM23" s="4">
        <v>15</v>
      </c>
      <c r="BN23" s="4" t="s">
        <v>149</v>
      </c>
      <c r="BO23" s="4">
        <v>12</v>
      </c>
      <c r="BP23" s="4" t="s">
        <v>149</v>
      </c>
      <c r="BQ23" s="4" t="s">
        <v>149</v>
      </c>
      <c r="BR23" s="4" t="s">
        <v>149</v>
      </c>
      <c r="BS23" s="4" t="s">
        <v>149</v>
      </c>
      <c r="BT23" s="4">
        <v>73</v>
      </c>
      <c r="BV23" s="28">
        <v>309</v>
      </c>
      <c r="BW23" s="28">
        <v>312</v>
      </c>
      <c r="BX23" s="28">
        <v>313</v>
      </c>
      <c r="BY23" s="28">
        <v>317</v>
      </c>
      <c r="BZ23" s="28">
        <v>322</v>
      </c>
      <c r="CA23" s="28">
        <v>326</v>
      </c>
      <c r="CB23" s="28">
        <v>334</v>
      </c>
      <c r="CC23" s="28">
        <v>341</v>
      </c>
      <c r="CD23" s="28">
        <v>353</v>
      </c>
      <c r="CE23" s="28">
        <v>357</v>
      </c>
      <c r="CF23" s="4">
        <v>19</v>
      </c>
      <c r="CH23" s="28">
        <v>356</v>
      </c>
      <c r="CI23" s="28">
        <v>356</v>
      </c>
      <c r="CJ23" s="28">
        <v>356</v>
      </c>
      <c r="CK23" s="28">
        <v>403</v>
      </c>
      <c r="CL23" s="28">
        <v>408</v>
      </c>
      <c r="CM23" s="28">
        <v>423</v>
      </c>
      <c r="CN23" s="28">
        <v>432</v>
      </c>
      <c r="CO23" s="28">
        <v>444</v>
      </c>
      <c r="CP23" s="28">
        <v>529</v>
      </c>
      <c r="CQ23" s="28">
        <v>529</v>
      </c>
      <c r="CR23" s="4">
        <v>19</v>
      </c>
      <c r="CT23" s="28" t="s">
        <v>149</v>
      </c>
      <c r="CU23" s="28" t="s">
        <v>149</v>
      </c>
      <c r="CV23" s="28" t="s">
        <v>149</v>
      </c>
      <c r="CW23" s="28" t="s">
        <v>149</v>
      </c>
      <c r="CX23" s="28" t="s">
        <v>149</v>
      </c>
      <c r="CY23" s="28" t="s">
        <v>149</v>
      </c>
      <c r="CZ23" s="28" t="s">
        <v>149</v>
      </c>
      <c r="DA23" s="28" t="s">
        <v>149</v>
      </c>
      <c r="DB23" s="28" t="s">
        <v>149</v>
      </c>
      <c r="DC23" s="28" t="s">
        <v>149</v>
      </c>
      <c r="DD23" s="4">
        <v>19</v>
      </c>
      <c r="DF23" s="28" t="s">
        <v>149</v>
      </c>
      <c r="DG23" s="28" t="s">
        <v>149</v>
      </c>
      <c r="DH23" s="28" t="s">
        <v>149</v>
      </c>
      <c r="DI23" s="28" t="s">
        <v>149</v>
      </c>
      <c r="DJ23" s="28" t="s">
        <v>149</v>
      </c>
      <c r="DK23" s="28" t="s">
        <v>149</v>
      </c>
      <c r="DL23" s="28" t="s">
        <v>149</v>
      </c>
      <c r="DM23" s="28" t="s">
        <v>149</v>
      </c>
      <c r="DN23" s="28" t="s">
        <v>149</v>
      </c>
      <c r="DO23" s="28" t="s">
        <v>149</v>
      </c>
      <c r="DP23" s="4">
        <v>19</v>
      </c>
      <c r="DR23" s="28">
        <v>2322</v>
      </c>
      <c r="DS23" s="28">
        <v>2322</v>
      </c>
      <c r="DT23" s="28">
        <v>2322</v>
      </c>
      <c r="DU23" s="28">
        <v>2322</v>
      </c>
      <c r="DV23" s="28">
        <v>2333</v>
      </c>
      <c r="DW23" s="28">
        <v>2354</v>
      </c>
      <c r="DX23" s="28">
        <v>2417</v>
      </c>
      <c r="DY23" s="28">
        <v>2442</v>
      </c>
      <c r="DZ23" s="28">
        <v>2458</v>
      </c>
      <c r="EA23" s="28">
        <v>2458</v>
      </c>
      <c r="EB23" s="4">
        <v>19</v>
      </c>
      <c r="ED23" s="28">
        <v>2444</v>
      </c>
      <c r="EE23" s="28">
        <v>2437</v>
      </c>
      <c r="EF23" s="28">
        <v>2435</v>
      </c>
      <c r="EG23" s="28">
        <v>2441</v>
      </c>
      <c r="EH23" s="28">
        <v>2445</v>
      </c>
      <c r="EI23" s="28">
        <v>2504</v>
      </c>
      <c r="EJ23" s="28">
        <v>2522</v>
      </c>
      <c r="EK23" s="28">
        <v>2546</v>
      </c>
      <c r="EL23" s="28">
        <v>2610</v>
      </c>
      <c r="EM23" s="28">
        <v>2622</v>
      </c>
      <c r="EN23" s="4">
        <v>19</v>
      </c>
    </row>
    <row r="24" spans="2:168" x14ac:dyDescent="0.25">
      <c r="B24" s="28">
        <v>210</v>
      </c>
      <c r="C24" s="28" t="s">
        <v>149</v>
      </c>
      <c r="D24" s="28" t="s">
        <v>149</v>
      </c>
      <c r="E24" s="28" t="s">
        <v>149</v>
      </c>
      <c r="F24" s="28">
        <v>190</v>
      </c>
      <c r="G24" s="28" t="s">
        <v>149</v>
      </c>
      <c r="H24" s="28" t="s">
        <v>149</v>
      </c>
      <c r="I24" s="28" t="s">
        <v>149</v>
      </c>
      <c r="J24" s="28" t="s">
        <v>149</v>
      </c>
      <c r="K24" s="28" t="s">
        <v>149</v>
      </c>
      <c r="L24" s="4">
        <v>74</v>
      </c>
      <c r="N24" s="28" t="s">
        <v>149</v>
      </c>
      <c r="O24" s="28" t="s">
        <v>149</v>
      </c>
      <c r="P24" s="28" t="s">
        <v>149</v>
      </c>
      <c r="Q24" s="28" t="s">
        <v>149</v>
      </c>
      <c r="R24" s="28" t="s">
        <v>149</v>
      </c>
      <c r="S24" s="28" t="s">
        <v>149</v>
      </c>
      <c r="T24" s="28" t="s">
        <v>149</v>
      </c>
      <c r="U24" s="28" t="s">
        <v>149</v>
      </c>
      <c r="V24" s="28" t="s">
        <v>149</v>
      </c>
      <c r="W24" s="28" t="s">
        <v>149</v>
      </c>
      <c r="X24" s="4">
        <v>74</v>
      </c>
      <c r="Z24" s="4" t="s">
        <v>149</v>
      </c>
      <c r="AA24" s="4" t="s">
        <v>149</v>
      </c>
      <c r="AB24" s="4" t="s">
        <v>149</v>
      </c>
      <c r="AC24" s="4">
        <v>5.4</v>
      </c>
      <c r="AD24" s="4" t="s">
        <v>149</v>
      </c>
      <c r="AE24" s="4" t="s">
        <v>149</v>
      </c>
      <c r="AF24" s="4" t="s">
        <v>149</v>
      </c>
      <c r="AG24" s="4" t="s">
        <v>149</v>
      </c>
      <c r="AH24" s="4" t="s">
        <v>149</v>
      </c>
      <c r="AI24" s="4" t="s">
        <v>149</v>
      </c>
      <c r="AJ24" s="4">
        <v>20</v>
      </c>
      <c r="AL24" s="4" t="s">
        <v>149</v>
      </c>
      <c r="AM24" s="4" t="s">
        <v>149</v>
      </c>
      <c r="AN24" s="4" t="s">
        <v>149</v>
      </c>
      <c r="AO24" s="4" t="s">
        <v>149</v>
      </c>
      <c r="AP24" s="4" t="s">
        <v>149</v>
      </c>
      <c r="AQ24" s="4" t="s">
        <v>149</v>
      </c>
      <c r="AR24" s="4" t="s">
        <v>149</v>
      </c>
      <c r="AS24" s="4" t="s">
        <v>149</v>
      </c>
      <c r="AT24" s="4" t="s">
        <v>149</v>
      </c>
      <c r="AU24" s="4" t="s">
        <v>149</v>
      </c>
      <c r="AV24" s="4">
        <v>20</v>
      </c>
      <c r="AX24" s="4" t="s">
        <v>149</v>
      </c>
      <c r="AY24" s="4" t="s">
        <v>149</v>
      </c>
      <c r="AZ24" s="4">
        <v>30</v>
      </c>
      <c r="BA24" s="4">
        <v>28</v>
      </c>
      <c r="BB24" s="4">
        <v>24</v>
      </c>
      <c r="BC24" s="4">
        <v>21</v>
      </c>
      <c r="BD24" s="4">
        <v>19</v>
      </c>
      <c r="BE24" s="4">
        <v>16</v>
      </c>
      <c r="BF24" s="4" t="s">
        <v>149</v>
      </c>
      <c r="BG24" s="4">
        <v>13</v>
      </c>
      <c r="BH24" s="4">
        <v>74</v>
      </c>
      <c r="BJ24" s="4">
        <v>21</v>
      </c>
      <c r="BK24" s="4">
        <v>18</v>
      </c>
      <c r="BL24" s="4">
        <v>16</v>
      </c>
      <c r="BM24" s="4">
        <v>16</v>
      </c>
      <c r="BN24" s="4" t="s">
        <v>149</v>
      </c>
      <c r="BO24" s="4" t="s">
        <v>149</v>
      </c>
      <c r="BP24" s="4">
        <v>12</v>
      </c>
      <c r="BQ24" s="4">
        <v>12</v>
      </c>
      <c r="BR24" s="4" t="s">
        <v>149</v>
      </c>
      <c r="BS24" s="4" t="s">
        <v>149</v>
      </c>
      <c r="BT24" s="4">
        <v>74</v>
      </c>
      <c r="BV24" s="28">
        <v>308</v>
      </c>
      <c r="BW24" s="28">
        <v>311</v>
      </c>
      <c r="BX24" s="28">
        <v>312</v>
      </c>
      <c r="BY24" s="28">
        <v>316</v>
      </c>
      <c r="BZ24" s="28">
        <v>321</v>
      </c>
      <c r="CA24" s="28">
        <v>325</v>
      </c>
      <c r="CB24" s="28">
        <v>333</v>
      </c>
      <c r="CC24" s="28">
        <v>340</v>
      </c>
      <c r="CD24" s="28">
        <v>352</v>
      </c>
      <c r="CE24" s="28">
        <v>356</v>
      </c>
      <c r="CF24" s="4">
        <v>20</v>
      </c>
      <c r="CH24" s="28">
        <v>355</v>
      </c>
      <c r="CI24" s="28">
        <v>355</v>
      </c>
      <c r="CJ24" s="28">
        <v>355</v>
      </c>
      <c r="CK24" s="28">
        <v>402</v>
      </c>
      <c r="CL24" s="28">
        <v>407</v>
      </c>
      <c r="CM24" s="28">
        <v>422</v>
      </c>
      <c r="CN24" s="28">
        <v>431</v>
      </c>
      <c r="CO24" s="28">
        <v>443</v>
      </c>
      <c r="CP24" s="28">
        <v>528</v>
      </c>
      <c r="CQ24" s="28">
        <v>528</v>
      </c>
      <c r="CR24" s="4">
        <v>20</v>
      </c>
      <c r="CT24" s="28">
        <v>110</v>
      </c>
      <c r="CU24" s="28">
        <v>105</v>
      </c>
      <c r="CV24" s="28">
        <v>100</v>
      </c>
      <c r="CW24" s="28">
        <v>55</v>
      </c>
      <c r="CX24" s="28">
        <v>50</v>
      </c>
      <c r="CY24" s="28">
        <v>50</v>
      </c>
      <c r="CZ24" s="28">
        <v>50</v>
      </c>
      <c r="DA24" s="28">
        <v>50</v>
      </c>
      <c r="DB24" s="28">
        <v>50</v>
      </c>
      <c r="DC24" s="28">
        <v>50</v>
      </c>
      <c r="DD24" s="4">
        <v>20</v>
      </c>
      <c r="DF24" s="28">
        <v>110</v>
      </c>
      <c r="DG24" s="28">
        <v>105</v>
      </c>
      <c r="DH24" s="28">
        <v>100</v>
      </c>
      <c r="DI24" s="28">
        <v>55</v>
      </c>
      <c r="DJ24" s="28">
        <v>50</v>
      </c>
      <c r="DK24" s="28">
        <v>50</v>
      </c>
      <c r="DL24" s="28">
        <v>50</v>
      </c>
      <c r="DM24" s="28">
        <v>50</v>
      </c>
      <c r="DN24" s="28">
        <v>50</v>
      </c>
      <c r="DO24" s="28">
        <v>50</v>
      </c>
      <c r="DP24" s="4">
        <v>20</v>
      </c>
      <c r="DR24" s="28">
        <v>2320</v>
      </c>
      <c r="DS24" s="28">
        <v>2320</v>
      </c>
      <c r="DT24" s="28">
        <v>2320</v>
      </c>
      <c r="DU24" s="28">
        <v>2320</v>
      </c>
      <c r="DV24" s="28">
        <v>2331</v>
      </c>
      <c r="DW24" s="28">
        <v>2352</v>
      </c>
      <c r="DX24" s="28">
        <v>2415</v>
      </c>
      <c r="DY24" s="28">
        <v>2440</v>
      </c>
      <c r="DZ24" s="28">
        <v>2456</v>
      </c>
      <c r="EA24" s="28">
        <v>2456</v>
      </c>
      <c r="EB24" s="4">
        <v>20</v>
      </c>
      <c r="ED24" s="28">
        <v>2442</v>
      </c>
      <c r="EE24" s="28">
        <v>2435</v>
      </c>
      <c r="EF24" s="28">
        <v>2433</v>
      </c>
      <c r="EG24" s="28">
        <v>2439</v>
      </c>
      <c r="EH24" s="28">
        <v>2443</v>
      </c>
      <c r="EI24" s="28">
        <v>2502</v>
      </c>
      <c r="EJ24" s="28">
        <v>2520</v>
      </c>
      <c r="EK24" s="28">
        <v>2544</v>
      </c>
      <c r="EL24" s="28">
        <v>2608</v>
      </c>
      <c r="EM24" s="28">
        <v>2620</v>
      </c>
      <c r="EN24" s="4">
        <v>20</v>
      </c>
    </row>
    <row r="25" spans="2:168" x14ac:dyDescent="0.25">
      <c r="B25" s="28" t="s">
        <v>149</v>
      </c>
      <c r="C25" s="28">
        <v>220</v>
      </c>
      <c r="D25" s="28">
        <v>220</v>
      </c>
      <c r="E25" s="28">
        <v>210</v>
      </c>
      <c r="F25" s="28" t="s">
        <v>149</v>
      </c>
      <c r="G25" s="28">
        <v>170</v>
      </c>
      <c r="H25" s="28" t="s">
        <v>149</v>
      </c>
      <c r="I25" s="28" t="s">
        <v>149</v>
      </c>
      <c r="J25" s="28" t="s">
        <v>149</v>
      </c>
      <c r="K25" s="28" t="s">
        <v>149</v>
      </c>
      <c r="L25" s="4">
        <v>75</v>
      </c>
      <c r="N25" s="28" t="s">
        <v>149</v>
      </c>
      <c r="O25" s="28" t="s">
        <v>149</v>
      </c>
      <c r="P25" s="28" t="s">
        <v>149</v>
      </c>
      <c r="Q25" s="28" t="s">
        <v>149</v>
      </c>
      <c r="R25" s="28" t="s">
        <v>149</v>
      </c>
      <c r="S25" s="28" t="s">
        <v>149</v>
      </c>
      <c r="T25" s="28" t="s">
        <v>149</v>
      </c>
      <c r="U25" s="28" t="s">
        <v>149</v>
      </c>
      <c r="V25" s="28" t="s">
        <v>149</v>
      </c>
      <c r="W25" s="28" t="s">
        <v>149</v>
      </c>
      <c r="X25" s="4">
        <v>75</v>
      </c>
      <c r="Z25" s="4">
        <v>5</v>
      </c>
      <c r="AA25" s="4">
        <v>5.2</v>
      </c>
      <c r="AB25" s="4">
        <v>5.4</v>
      </c>
      <c r="AC25" s="4" t="s">
        <v>149</v>
      </c>
      <c r="AD25" s="4">
        <v>5.4</v>
      </c>
      <c r="AE25" s="4">
        <v>5.0999999999999996</v>
      </c>
      <c r="AF25" s="4">
        <v>5</v>
      </c>
      <c r="AG25" s="4" t="s">
        <v>149</v>
      </c>
      <c r="AH25" s="4" t="s">
        <v>149</v>
      </c>
      <c r="AI25" s="4" t="s">
        <v>149</v>
      </c>
      <c r="AJ25" s="4">
        <v>21</v>
      </c>
      <c r="AL25" s="4" t="s">
        <v>149</v>
      </c>
      <c r="AM25" s="4" t="s">
        <v>149</v>
      </c>
      <c r="AN25" s="4" t="s">
        <v>149</v>
      </c>
      <c r="AO25" s="4" t="s">
        <v>149</v>
      </c>
      <c r="AP25" s="4" t="s">
        <v>149</v>
      </c>
      <c r="AQ25" s="4" t="s">
        <v>149</v>
      </c>
      <c r="AR25" s="4">
        <v>3.1</v>
      </c>
      <c r="AS25" s="4" t="s">
        <v>149</v>
      </c>
      <c r="AT25" s="4" t="s">
        <v>149</v>
      </c>
      <c r="AU25" s="4" t="s">
        <v>149</v>
      </c>
      <c r="AV25" s="4">
        <v>21</v>
      </c>
      <c r="AX25" s="4">
        <v>32</v>
      </c>
      <c r="AY25" s="4" t="s">
        <v>149</v>
      </c>
      <c r="AZ25" s="4">
        <v>31</v>
      </c>
      <c r="BA25" s="4">
        <v>29</v>
      </c>
      <c r="BB25" s="4">
        <v>25</v>
      </c>
      <c r="BC25" s="4">
        <v>22</v>
      </c>
      <c r="BD25" s="4">
        <v>20</v>
      </c>
      <c r="BE25" s="4" t="s">
        <v>149</v>
      </c>
      <c r="BF25" s="4">
        <v>15</v>
      </c>
      <c r="BG25" s="4" t="s">
        <v>149</v>
      </c>
      <c r="BH25" s="4">
        <v>75</v>
      </c>
      <c r="BJ25" s="4">
        <v>22</v>
      </c>
      <c r="BK25" s="4" t="s">
        <v>149</v>
      </c>
      <c r="BL25" s="4" t="s">
        <v>149</v>
      </c>
      <c r="BM25" s="4">
        <v>17</v>
      </c>
      <c r="BN25" s="4" t="s">
        <v>149</v>
      </c>
      <c r="BO25" s="4" t="s">
        <v>149</v>
      </c>
      <c r="BP25" s="4" t="s">
        <v>149</v>
      </c>
      <c r="BQ25" s="4" t="s">
        <v>149</v>
      </c>
      <c r="BR25" s="4" t="s">
        <v>149</v>
      </c>
      <c r="BS25" s="4" t="s">
        <v>149</v>
      </c>
      <c r="BT25" s="4">
        <v>75</v>
      </c>
      <c r="BV25" s="28">
        <v>307</v>
      </c>
      <c r="BW25" s="28">
        <v>310</v>
      </c>
      <c r="BX25" s="28">
        <v>311</v>
      </c>
      <c r="BY25" s="28">
        <v>315</v>
      </c>
      <c r="BZ25" s="28">
        <v>320</v>
      </c>
      <c r="CA25" s="28">
        <v>324</v>
      </c>
      <c r="CB25" s="28">
        <v>332</v>
      </c>
      <c r="CC25" s="28">
        <v>339</v>
      </c>
      <c r="CD25" s="28">
        <v>351</v>
      </c>
      <c r="CE25" s="28">
        <v>355</v>
      </c>
      <c r="CF25" s="4">
        <v>21</v>
      </c>
      <c r="CH25" s="28">
        <v>354</v>
      </c>
      <c r="CI25" s="28">
        <v>354</v>
      </c>
      <c r="CJ25" s="28">
        <v>354</v>
      </c>
      <c r="CK25" s="28">
        <v>401</v>
      </c>
      <c r="CL25" s="28">
        <v>406</v>
      </c>
      <c r="CM25" s="28">
        <v>421</v>
      </c>
      <c r="CN25" s="28">
        <v>430</v>
      </c>
      <c r="CO25" s="28">
        <v>442</v>
      </c>
      <c r="CP25" s="28">
        <v>527</v>
      </c>
      <c r="CQ25" s="28">
        <v>527</v>
      </c>
      <c r="CR25" s="4">
        <v>21</v>
      </c>
      <c r="CT25" s="28" t="s">
        <v>149</v>
      </c>
      <c r="CU25" s="28" t="s">
        <v>149</v>
      </c>
      <c r="CV25" s="28" t="s">
        <v>149</v>
      </c>
      <c r="CW25" s="28" t="s">
        <v>149</v>
      </c>
      <c r="CX25" s="28" t="s">
        <v>149</v>
      </c>
      <c r="CY25" s="28" t="s">
        <v>149</v>
      </c>
      <c r="CZ25" s="28" t="s">
        <v>149</v>
      </c>
      <c r="DA25" s="28" t="s">
        <v>149</v>
      </c>
      <c r="DB25" s="28" t="s">
        <v>149</v>
      </c>
      <c r="DC25" s="28" t="s">
        <v>149</v>
      </c>
      <c r="DD25" s="4">
        <v>21</v>
      </c>
      <c r="DF25" s="28" t="s">
        <v>149</v>
      </c>
      <c r="DG25" s="28" t="s">
        <v>149</v>
      </c>
      <c r="DH25" s="28" t="s">
        <v>149</v>
      </c>
      <c r="DI25" s="28" t="s">
        <v>149</v>
      </c>
      <c r="DJ25" s="28" t="s">
        <v>149</v>
      </c>
      <c r="DK25" s="28" t="s">
        <v>149</v>
      </c>
      <c r="DL25" s="28" t="s">
        <v>149</v>
      </c>
      <c r="DM25" s="28" t="s">
        <v>149</v>
      </c>
      <c r="DN25" s="28" t="s">
        <v>149</v>
      </c>
      <c r="DO25" s="28" t="s">
        <v>149</v>
      </c>
      <c r="DP25" s="4">
        <v>21</v>
      </c>
      <c r="DR25" s="28">
        <v>2318</v>
      </c>
      <c r="DS25" s="28">
        <v>2318</v>
      </c>
      <c r="DT25" s="28">
        <v>2318</v>
      </c>
      <c r="DU25" s="28">
        <v>2318</v>
      </c>
      <c r="DV25" s="28">
        <v>2329</v>
      </c>
      <c r="DW25" s="28">
        <v>2350</v>
      </c>
      <c r="DX25" s="28">
        <v>2413</v>
      </c>
      <c r="DY25" s="28">
        <v>2438</v>
      </c>
      <c r="DZ25" s="28">
        <v>2454</v>
      </c>
      <c r="EA25" s="28">
        <v>2454</v>
      </c>
      <c r="EB25" s="4">
        <v>21</v>
      </c>
      <c r="ED25" s="28">
        <v>2440</v>
      </c>
      <c r="EE25" s="28">
        <v>2433</v>
      </c>
      <c r="EF25" s="28">
        <v>2431</v>
      </c>
      <c r="EG25" s="28">
        <v>2437</v>
      </c>
      <c r="EH25" s="28">
        <v>2441</v>
      </c>
      <c r="EI25" s="28">
        <v>2500</v>
      </c>
      <c r="EJ25" s="28">
        <v>2518</v>
      </c>
      <c r="EK25" s="28">
        <v>2542</v>
      </c>
      <c r="EL25" s="28">
        <v>2606</v>
      </c>
      <c r="EM25" s="28">
        <v>2618</v>
      </c>
      <c r="EN25" s="4">
        <v>21</v>
      </c>
    </row>
    <row r="26" spans="2:168" x14ac:dyDescent="0.25">
      <c r="B26" s="28" t="s">
        <v>149</v>
      </c>
      <c r="C26" s="28" t="s">
        <v>149</v>
      </c>
      <c r="D26" s="28" t="s">
        <v>149</v>
      </c>
      <c r="E26" s="28" t="s">
        <v>149</v>
      </c>
      <c r="F26" s="28">
        <v>200</v>
      </c>
      <c r="G26" s="28">
        <v>180</v>
      </c>
      <c r="H26" s="28" t="s">
        <v>149</v>
      </c>
      <c r="I26" s="28" t="s">
        <v>149</v>
      </c>
      <c r="J26" s="28" t="s">
        <v>149</v>
      </c>
      <c r="K26" s="28" t="s">
        <v>149</v>
      </c>
      <c r="L26" s="4">
        <v>76</v>
      </c>
      <c r="N26" s="28" t="s">
        <v>149</v>
      </c>
      <c r="O26" s="28" t="s">
        <v>149</v>
      </c>
      <c r="P26" s="28" t="s">
        <v>149</v>
      </c>
      <c r="Q26" s="28" t="s">
        <v>149</v>
      </c>
      <c r="R26" s="28" t="s">
        <v>149</v>
      </c>
      <c r="S26" s="28" t="s">
        <v>149</v>
      </c>
      <c r="T26" s="28" t="s">
        <v>149</v>
      </c>
      <c r="U26" s="28" t="s">
        <v>149</v>
      </c>
      <c r="V26" s="28" t="s">
        <v>149</v>
      </c>
      <c r="W26" s="28" t="s">
        <v>149</v>
      </c>
      <c r="X26" s="4">
        <v>76</v>
      </c>
      <c r="Z26" s="4" t="s">
        <v>149</v>
      </c>
      <c r="AA26" s="4" t="s">
        <v>149</v>
      </c>
      <c r="AB26" s="4" t="s">
        <v>149</v>
      </c>
      <c r="AC26" s="4">
        <v>5.5</v>
      </c>
      <c r="AD26" s="4" t="s">
        <v>149</v>
      </c>
      <c r="AE26" s="4" t="s">
        <v>149</v>
      </c>
      <c r="AF26" s="4" t="s">
        <v>149</v>
      </c>
      <c r="AG26" s="4" t="s">
        <v>149</v>
      </c>
      <c r="AH26" s="4" t="s">
        <v>149</v>
      </c>
      <c r="AI26" s="4" t="s">
        <v>149</v>
      </c>
      <c r="AJ26" s="4">
        <v>22</v>
      </c>
      <c r="AL26" s="4" t="s">
        <v>149</v>
      </c>
      <c r="AM26" s="4">
        <v>3.5</v>
      </c>
      <c r="AN26" s="4">
        <v>3.6</v>
      </c>
      <c r="AO26" s="4">
        <v>3.6</v>
      </c>
      <c r="AP26" s="4" t="s">
        <v>149</v>
      </c>
      <c r="AQ26" s="4">
        <v>3.3</v>
      </c>
      <c r="AR26" s="4" t="s">
        <v>149</v>
      </c>
      <c r="AS26" s="4" t="s">
        <v>149</v>
      </c>
      <c r="AT26" s="4" t="s">
        <v>149</v>
      </c>
      <c r="AU26" s="4" t="s">
        <v>149</v>
      </c>
      <c r="AV26" s="4">
        <v>22</v>
      </c>
      <c r="AX26" s="4">
        <v>33</v>
      </c>
      <c r="AY26" s="4">
        <v>31</v>
      </c>
      <c r="AZ26" s="4" t="s">
        <v>149</v>
      </c>
      <c r="BA26" s="4">
        <v>30</v>
      </c>
      <c r="BB26" s="4">
        <v>26</v>
      </c>
      <c r="BC26" s="4">
        <v>23</v>
      </c>
      <c r="BD26" s="4" t="s">
        <v>149</v>
      </c>
      <c r="BE26" s="4">
        <v>17</v>
      </c>
      <c r="BF26" s="4">
        <v>16</v>
      </c>
      <c r="BG26" s="4">
        <v>14</v>
      </c>
      <c r="BH26" s="4">
        <v>76</v>
      </c>
      <c r="BJ26" s="4">
        <v>23</v>
      </c>
      <c r="BK26" s="4">
        <v>19</v>
      </c>
      <c r="BL26" s="4">
        <v>17</v>
      </c>
      <c r="BM26" s="4" t="s">
        <v>149</v>
      </c>
      <c r="BN26" s="4">
        <v>13</v>
      </c>
      <c r="BO26" s="4" t="s">
        <v>149</v>
      </c>
      <c r="BP26" s="4" t="s">
        <v>149</v>
      </c>
      <c r="BQ26" s="4" t="s">
        <v>149</v>
      </c>
      <c r="BR26" s="4" t="s">
        <v>149</v>
      </c>
      <c r="BS26" s="4" t="s">
        <v>149</v>
      </c>
      <c r="BT26" s="4">
        <v>76</v>
      </c>
      <c r="BV26" s="28">
        <v>306</v>
      </c>
      <c r="BW26" s="28">
        <v>309</v>
      </c>
      <c r="BX26" s="28">
        <v>310</v>
      </c>
      <c r="BY26" s="28">
        <v>314</v>
      </c>
      <c r="BZ26" s="28">
        <v>319</v>
      </c>
      <c r="CA26" s="28">
        <v>323</v>
      </c>
      <c r="CB26" s="28">
        <v>331</v>
      </c>
      <c r="CC26" s="28">
        <v>338</v>
      </c>
      <c r="CD26" s="28">
        <v>350</v>
      </c>
      <c r="CE26" s="28">
        <v>354</v>
      </c>
      <c r="CF26" s="4">
        <v>22</v>
      </c>
      <c r="CH26" s="28">
        <v>353</v>
      </c>
      <c r="CI26" s="28">
        <v>353</v>
      </c>
      <c r="CJ26" s="28">
        <v>353</v>
      </c>
      <c r="CK26" s="28">
        <v>400</v>
      </c>
      <c r="CL26" s="28">
        <v>405</v>
      </c>
      <c r="CM26" s="28">
        <v>420</v>
      </c>
      <c r="CN26" s="28">
        <v>429</v>
      </c>
      <c r="CO26" s="28">
        <v>441</v>
      </c>
      <c r="CP26" s="28">
        <v>526</v>
      </c>
      <c r="CQ26" s="28">
        <v>526</v>
      </c>
      <c r="CR26" s="4">
        <v>22</v>
      </c>
      <c r="CT26" s="28">
        <v>111</v>
      </c>
      <c r="CU26" s="28">
        <v>106</v>
      </c>
      <c r="CV26" s="28">
        <v>101</v>
      </c>
      <c r="CW26" s="28">
        <v>56</v>
      </c>
      <c r="CX26" s="28">
        <v>51</v>
      </c>
      <c r="CY26" s="28">
        <v>51</v>
      </c>
      <c r="CZ26" s="28">
        <v>51</v>
      </c>
      <c r="DA26" s="28">
        <v>51</v>
      </c>
      <c r="DB26" s="28">
        <v>51</v>
      </c>
      <c r="DC26" s="28">
        <v>51</v>
      </c>
      <c r="DD26" s="4">
        <v>22</v>
      </c>
      <c r="DF26" s="28">
        <v>111</v>
      </c>
      <c r="DG26" s="28">
        <v>106</v>
      </c>
      <c r="DH26" s="28">
        <v>101</v>
      </c>
      <c r="DI26" s="28">
        <v>56</v>
      </c>
      <c r="DJ26" s="28">
        <v>51</v>
      </c>
      <c r="DK26" s="28">
        <v>51</v>
      </c>
      <c r="DL26" s="28">
        <v>51</v>
      </c>
      <c r="DM26" s="28">
        <v>51</v>
      </c>
      <c r="DN26" s="28">
        <v>51</v>
      </c>
      <c r="DO26" s="28">
        <v>51</v>
      </c>
      <c r="DP26" s="4">
        <v>22</v>
      </c>
      <c r="DR26" s="28">
        <v>2316</v>
      </c>
      <c r="DS26" s="28">
        <v>2316</v>
      </c>
      <c r="DT26" s="28">
        <v>2316</v>
      </c>
      <c r="DU26" s="28">
        <v>2316</v>
      </c>
      <c r="DV26" s="28">
        <v>2327</v>
      </c>
      <c r="DW26" s="28">
        <v>2348</v>
      </c>
      <c r="DX26" s="28">
        <v>2411</v>
      </c>
      <c r="DY26" s="28">
        <v>2436</v>
      </c>
      <c r="DZ26" s="28">
        <v>2452</v>
      </c>
      <c r="EA26" s="28">
        <v>2452</v>
      </c>
      <c r="EB26" s="4">
        <v>22</v>
      </c>
      <c r="ED26" s="28">
        <v>2438</v>
      </c>
      <c r="EE26" s="28">
        <v>2431</v>
      </c>
      <c r="EF26" s="28">
        <v>2429</v>
      </c>
      <c r="EG26" s="28">
        <v>2435</v>
      </c>
      <c r="EH26" s="28">
        <v>2439</v>
      </c>
      <c r="EI26" s="28">
        <v>2458</v>
      </c>
      <c r="EJ26" s="28">
        <v>2516</v>
      </c>
      <c r="EK26" s="28">
        <v>2540</v>
      </c>
      <c r="EL26" s="28">
        <v>2604</v>
      </c>
      <c r="EM26" s="28">
        <v>2616</v>
      </c>
      <c r="EN26" s="4">
        <v>22</v>
      </c>
    </row>
    <row r="27" spans="2:168" x14ac:dyDescent="0.25">
      <c r="B27" s="28">
        <v>220</v>
      </c>
      <c r="C27" s="28">
        <v>230</v>
      </c>
      <c r="D27" s="28">
        <v>230</v>
      </c>
      <c r="E27" s="28">
        <v>220</v>
      </c>
      <c r="F27" s="28" t="s">
        <v>149</v>
      </c>
      <c r="G27" s="28">
        <v>190</v>
      </c>
      <c r="H27" s="28" t="s">
        <v>149</v>
      </c>
      <c r="I27" s="28" t="s">
        <v>149</v>
      </c>
      <c r="J27" s="28" t="s">
        <v>149</v>
      </c>
      <c r="K27" s="28" t="s">
        <v>149</v>
      </c>
      <c r="L27" s="4">
        <v>77</v>
      </c>
      <c r="N27" s="28" t="s">
        <v>149</v>
      </c>
      <c r="O27" s="28" t="s">
        <v>149</v>
      </c>
      <c r="P27" s="28" t="s">
        <v>149</v>
      </c>
      <c r="Q27" s="28" t="s">
        <v>149</v>
      </c>
      <c r="R27" s="28" t="s">
        <v>149</v>
      </c>
      <c r="S27" s="28" t="s">
        <v>149</v>
      </c>
      <c r="T27" s="28" t="s">
        <v>149</v>
      </c>
      <c r="U27" s="28" t="s">
        <v>149</v>
      </c>
      <c r="V27" s="28" t="s">
        <v>149</v>
      </c>
      <c r="W27" s="28" t="s">
        <v>149</v>
      </c>
      <c r="X27" s="4">
        <v>77</v>
      </c>
      <c r="Z27" s="4" t="s">
        <v>149</v>
      </c>
      <c r="AA27" s="4">
        <v>5.3</v>
      </c>
      <c r="AB27" s="4">
        <v>5.5</v>
      </c>
      <c r="AC27" s="4" t="s">
        <v>149</v>
      </c>
      <c r="AD27" s="4">
        <v>5.5</v>
      </c>
      <c r="AE27" s="4">
        <v>5.2</v>
      </c>
      <c r="AF27" s="4">
        <v>5.0999999999999996</v>
      </c>
      <c r="AG27" s="4" t="s">
        <v>149</v>
      </c>
      <c r="AH27" s="4" t="s">
        <v>149</v>
      </c>
      <c r="AI27" s="4" t="s">
        <v>149</v>
      </c>
      <c r="AJ27" s="4">
        <v>23</v>
      </c>
      <c r="AL27" s="4" t="s">
        <v>149</v>
      </c>
      <c r="AM27" s="4" t="s">
        <v>149</v>
      </c>
      <c r="AN27" s="4" t="s">
        <v>149</v>
      </c>
      <c r="AO27" s="4" t="s">
        <v>149</v>
      </c>
      <c r="AP27" s="4" t="s">
        <v>149</v>
      </c>
      <c r="AQ27" s="4" t="s">
        <v>149</v>
      </c>
      <c r="AR27" s="4" t="s">
        <v>149</v>
      </c>
      <c r="AS27" s="4" t="s">
        <v>149</v>
      </c>
      <c r="AT27" s="4" t="s">
        <v>149</v>
      </c>
      <c r="AU27" s="4" t="s">
        <v>149</v>
      </c>
      <c r="AV27" s="4">
        <v>23</v>
      </c>
      <c r="AX27" s="4">
        <v>34</v>
      </c>
      <c r="AY27" s="4">
        <v>32</v>
      </c>
      <c r="AZ27" s="4">
        <v>32</v>
      </c>
      <c r="BA27" s="4">
        <v>31</v>
      </c>
      <c r="BB27" s="4">
        <v>27</v>
      </c>
      <c r="BC27" s="4">
        <v>25</v>
      </c>
      <c r="BD27" s="4">
        <v>21</v>
      </c>
      <c r="BE27" s="4">
        <v>18</v>
      </c>
      <c r="BF27" s="4" t="s">
        <v>149</v>
      </c>
      <c r="BG27" s="4">
        <v>15</v>
      </c>
      <c r="BH27" s="4">
        <v>77</v>
      </c>
      <c r="BJ27" s="4">
        <v>24</v>
      </c>
      <c r="BK27" s="4">
        <v>21</v>
      </c>
      <c r="BL27" s="4">
        <v>18</v>
      </c>
      <c r="BM27" s="4" t="s">
        <v>149</v>
      </c>
      <c r="BN27" s="4" t="s">
        <v>149</v>
      </c>
      <c r="BO27" s="4" t="s">
        <v>149</v>
      </c>
      <c r="BP27" s="4" t="s">
        <v>149</v>
      </c>
      <c r="BQ27" s="4" t="s">
        <v>149</v>
      </c>
      <c r="BR27" s="4">
        <v>12</v>
      </c>
      <c r="BS27" s="4" t="s">
        <v>149</v>
      </c>
      <c r="BT27" s="4">
        <v>77</v>
      </c>
      <c r="BV27" s="28">
        <v>305</v>
      </c>
      <c r="BW27" s="28">
        <v>308</v>
      </c>
      <c r="BX27" s="28">
        <v>309</v>
      </c>
      <c r="BY27" s="28">
        <v>313</v>
      </c>
      <c r="BZ27" s="28">
        <v>318</v>
      </c>
      <c r="CA27" s="28">
        <v>322</v>
      </c>
      <c r="CB27" s="28">
        <v>330</v>
      </c>
      <c r="CC27" s="28">
        <v>337</v>
      </c>
      <c r="CD27" s="28">
        <v>349</v>
      </c>
      <c r="CE27" s="28">
        <v>353</v>
      </c>
      <c r="CF27" s="4">
        <v>23</v>
      </c>
      <c r="CH27" s="28">
        <v>352</v>
      </c>
      <c r="CI27" s="28">
        <v>352</v>
      </c>
      <c r="CJ27" s="28">
        <v>352</v>
      </c>
      <c r="CK27" s="28">
        <v>359</v>
      </c>
      <c r="CL27" s="28">
        <v>404</v>
      </c>
      <c r="CM27" s="28">
        <v>419</v>
      </c>
      <c r="CN27" s="28">
        <v>428</v>
      </c>
      <c r="CO27" s="28">
        <v>440</v>
      </c>
      <c r="CP27" s="28">
        <v>525</v>
      </c>
      <c r="CQ27" s="28">
        <v>525</v>
      </c>
      <c r="CR27" s="4">
        <v>23</v>
      </c>
      <c r="CT27" s="28" t="s">
        <v>149</v>
      </c>
      <c r="CU27" s="28" t="s">
        <v>149</v>
      </c>
      <c r="CV27" s="28" t="s">
        <v>149</v>
      </c>
      <c r="CW27" s="28" t="s">
        <v>149</v>
      </c>
      <c r="CX27" s="28" t="s">
        <v>149</v>
      </c>
      <c r="CY27" s="28" t="s">
        <v>149</v>
      </c>
      <c r="CZ27" s="28" t="s">
        <v>149</v>
      </c>
      <c r="DA27" s="28" t="s">
        <v>149</v>
      </c>
      <c r="DB27" s="28" t="s">
        <v>149</v>
      </c>
      <c r="DC27" s="28" t="s">
        <v>149</v>
      </c>
      <c r="DD27" s="4">
        <v>23</v>
      </c>
      <c r="DF27" s="28" t="s">
        <v>149</v>
      </c>
      <c r="DG27" s="28" t="s">
        <v>149</v>
      </c>
      <c r="DH27" s="28" t="s">
        <v>149</v>
      </c>
      <c r="DI27" s="28" t="s">
        <v>149</v>
      </c>
      <c r="DJ27" s="28" t="s">
        <v>149</v>
      </c>
      <c r="DK27" s="28" t="s">
        <v>149</v>
      </c>
      <c r="DL27" s="28" t="s">
        <v>149</v>
      </c>
      <c r="DM27" s="28" t="s">
        <v>149</v>
      </c>
      <c r="DN27" s="28" t="s">
        <v>149</v>
      </c>
      <c r="DO27" s="28" t="s">
        <v>149</v>
      </c>
      <c r="DP27" s="4">
        <v>23</v>
      </c>
      <c r="DR27" s="28">
        <v>2314</v>
      </c>
      <c r="DS27" s="28">
        <v>2314</v>
      </c>
      <c r="DT27" s="28">
        <v>2314</v>
      </c>
      <c r="DU27" s="28">
        <v>2314</v>
      </c>
      <c r="DV27" s="28">
        <v>2325</v>
      </c>
      <c r="DW27" s="28">
        <v>2346</v>
      </c>
      <c r="DX27" s="28">
        <v>2409</v>
      </c>
      <c r="DY27" s="28">
        <v>2434</v>
      </c>
      <c r="DZ27" s="28">
        <v>2450</v>
      </c>
      <c r="EA27" s="28">
        <v>2450</v>
      </c>
      <c r="EB27" s="4">
        <v>23</v>
      </c>
      <c r="ED27" s="28">
        <v>2436</v>
      </c>
      <c r="EE27" s="28">
        <v>2429</v>
      </c>
      <c r="EF27" s="28">
        <v>2427</v>
      </c>
      <c r="EG27" s="28">
        <v>2433</v>
      </c>
      <c r="EH27" s="28">
        <v>2437</v>
      </c>
      <c r="EI27" s="28">
        <v>2456</v>
      </c>
      <c r="EJ27" s="28">
        <v>2514</v>
      </c>
      <c r="EK27" s="28">
        <v>2538</v>
      </c>
      <c r="EL27" s="28">
        <v>2602</v>
      </c>
      <c r="EM27" s="28">
        <v>2614</v>
      </c>
      <c r="EN27" s="4">
        <v>23</v>
      </c>
    </row>
    <row r="28" spans="2:168" x14ac:dyDescent="0.25">
      <c r="B28" s="28" t="s">
        <v>149</v>
      </c>
      <c r="C28" s="28" t="s">
        <v>149</v>
      </c>
      <c r="D28" s="28" t="s">
        <v>149</v>
      </c>
      <c r="E28" s="28" t="s">
        <v>149</v>
      </c>
      <c r="F28" s="28">
        <v>210</v>
      </c>
      <c r="G28" s="28" t="s">
        <v>149</v>
      </c>
      <c r="H28" s="28">
        <v>160</v>
      </c>
      <c r="I28" s="28" t="s">
        <v>149</v>
      </c>
      <c r="J28" s="28" t="s">
        <v>149</v>
      </c>
      <c r="K28" s="28" t="s">
        <v>149</v>
      </c>
      <c r="L28" s="4">
        <v>78</v>
      </c>
      <c r="N28" s="28">
        <v>150</v>
      </c>
      <c r="O28" s="28">
        <v>150</v>
      </c>
      <c r="P28" s="28" t="s">
        <v>149</v>
      </c>
      <c r="Q28" s="28" t="s">
        <v>149</v>
      </c>
      <c r="R28" s="28" t="s">
        <v>149</v>
      </c>
      <c r="S28" s="28" t="s">
        <v>149</v>
      </c>
      <c r="T28" s="28" t="s">
        <v>149</v>
      </c>
      <c r="U28" s="28" t="s">
        <v>149</v>
      </c>
      <c r="V28" s="28" t="s">
        <v>149</v>
      </c>
      <c r="W28" s="28" t="s">
        <v>149</v>
      </c>
      <c r="X28" s="4">
        <v>78</v>
      </c>
      <c r="Z28" s="4">
        <v>5.0999999999999996</v>
      </c>
      <c r="AA28" s="4" t="s">
        <v>149</v>
      </c>
      <c r="AB28" s="4" t="s">
        <v>149</v>
      </c>
      <c r="AC28" s="4">
        <v>5.6</v>
      </c>
      <c r="AD28" s="4" t="s">
        <v>149</v>
      </c>
      <c r="AE28" s="4" t="s">
        <v>149</v>
      </c>
      <c r="AF28" s="4" t="s">
        <v>149</v>
      </c>
      <c r="AG28" s="4">
        <v>4.9000000000000004</v>
      </c>
      <c r="AH28" s="4">
        <v>4.9000000000000004</v>
      </c>
      <c r="AI28" s="4">
        <v>4.4000000000000004</v>
      </c>
      <c r="AJ28" s="4">
        <v>24</v>
      </c>
      <c r="AL28" s="4">
        <v>3.4</v>
      </c>
      <c r="AM28" s="4" t="s">
        <v>149</v>
      </c>
      <c r="AN28" s="4" t="s">
        <v>149</v>
      </c>
      <c r="AO28" s="4" t="s">
        <v>149</v>
      </c>
      <c r="AP28" s="4">
        <v>3.6</v>
      </c>
      <c r="AQ28" s="4" t="s">
        <v>149</v>
      </c>
      <c r="AR28" s="4">
        <v>3.2</v>
      </c>
      <c r="AS28" s="4">
        <v>3</v>
      </c>
      <c r="AT28" s="4">
        <v>3.1</v>
      </c>
      <c r="AU28" s="4">
        <v>3.1</v>
      </c>
      <c r="AV28" s="4">
        <v>24</v>
      </c>
      <c r="AX28" s="4">
        <v>35</v>
      </c>
      <c r="AY28" s="4">
        <v>33</v>
      </c>
      <c r="AZ28" s="4">
        <v>33</v>
      </c>
      <c r="BA28" s="4" t="s">
        <v>149</v>
      </c>
      <c r="BB28" s="4">
        <v>28</v>
      </c>
      <c r="BC28" s="4">
        <v>26</v>
      </c>
      <c r="BD28" s="4" t="s">
        <v>149</v>
      </c>
      <c r="BE28" s="4">
        <v>19</v>
      </c>
      <c r="BF28" s="4">
        <v>17</v>
      </c>
      <c r="BG28" s="4" t="s">
        <v>149</v>
      </c>
      <c r="BH28" s="4">
        <v>78</v>
      </c>
      <c r="BJ28" s="4">
        <v>25</v>
      </c>
      <c r="BK28" s="4">
        <v>22</v>
      </c>
      <c r="BL28" s="4">
        <v>19</v>
      </c>
      <c r="BM28" s="4">
        <v>18</v>
      </c>
      <c r="BN28" s="4">
        <v>14</v>
      </c>
      <c r="BO28" s="4" t="s">
        <v>149</v>
      </c>
      <c r="BP28" s="4" t="s">
        <v>149</v>
      </c>
      <c r="BQ28" s="4" t="s">
        <v>149</v>
      </c>
      <c r="BR28" s="4" t="s">
        <v>149</v>
      </c>
      <c r="BS28" s="4" t="s">
        <v>149</v>
      </c>
      <c r="BT28" s="4">
        <v>78</v>
      </c>
      <c r="BV28" s="28">
        <v>304</v>
      </c>
      <c r="BW28" s="28">
        <v>307</v>
      </c>
      <c r="BX28" s="28">
        <v>308</v>
      </c>
      <c r="BY28" s="28">
        <v>312</v>
      </c>
      <c r="BZ28" s="28">
        <v>317</v>
      </c>
      <c r="CA28" s="28">
        <v>321</v>
      </c>
      <c r="CB28" s="28">
        <v>329</v>
      </c>
      <c r="CC28" s="28">
        <v>336</v>
      </c>
      <c r="CD28" s="28">
        <v>348</v>
      </c>
      <c r="CE28" s="28">
        <v>352</v>
      </c>
      <c r="CF28" s="4">
        <v>24</v>
      </c>
      <c r="CH28" s="28">
        <v>351</v>
      </c>
      <c r="CI28" s="28">
        <v>351</v>
      </c>
      <c r="CJ28" s="28">
        <v>351</v>
      </c>
      <c r="CK28" s="28">
        <v>358</v>
      </c>
      <c r="CL28" s="28">
        <v>403</v>
      </c>
      <c r="CM28" s="28">
        <v>418</v>
      </c>
      <c r="CN28" s="28">
        <v>427</v>
      </c>
      <c r="CO28" s="28">
        <v>439</v>
      </c>
      <c r="CP28" s="28">
        <v>524</v>
      </c>
      <c r="CQ28" s="28">
        <v>524</v>
      </c>
      <c r="CR28" s="4">
        <v>24</v>
      </c>
      <c r="CT28" s="28">
        <v>112</v>
      </c>
      <c r="CU28" s="28">
        <v>107</v>
      </c>
      <c r="CV28" s="28">
        <v>102</v>
      </c>
      <c r="CW28" s="28">
        <v>57</v>
      </c>
      <c r="CX28" s="28">
        <v>52</v>
      </c>
      <c r="CY28" s="28">
        <v>52</v>
      </c>
      <c r="CZ28" s="28">
        <v>52</v>
      </c>
      <c r="DA28" s="28">
        <v>52</v>
      </c>
      <c r="DB28" s="28">
        <v>52</v>
      </c>
      <c r="DC28" s="28">
        <v>52</v>
      </c>
      <c r="DD28" s="4">
        <v>24</v>
      </c>
      <c r="DF28" s="28">
        <v>112</v>
      </c>
      <c r="DG28" s="28">
        <v>107</v>
      </c>
      <c r="DH28" s="28">
        <v>102</v>
      </c>
      <c r="DI28" s="28">
        <v>57</v>
      </c>
      <c r="DJ28" s="28">
        <v>52</v>
      </c>
      <c r="DK28" s="28">
        <v>52</v>
      </c>
      <c r="DL28" s="28">
        <v>52</v>
      </c>
      <c r="DM28" s="28">
        <v>52</v>
      </c>
      <c r="DN28" s="28">
        <v>52</v>
      </c>
      <c r="DO28" s="28">
        <v>52</v>
      </c>
      <c r="DP28" s="4">
        <v>24</v>
      </c>
      <c r="DR28" s="28">
        <v>2312</v>
      </c>
      <c r="DS28" s="28">
        <v>2312</v>
      </c>
      <c r="DT28" s="28">
        <v>2312</v>
      </c>
      <c r="DU28" s="28">
        <v>2312</v>
      </c>
      <c r="DV28" s="28">
        <v>2323</v>
      </c>
      <c r="DW28" s="28">
        <v>2344</v>
      </c>
      <c r="DX28" s="28">
        <v>2407</v>
      </c>
      <c r="DY28" s="28">
        <v>2432</v>
      </c>
      <c r="DZ28" s="28">
        <v>2448</v>
      </c>
      <c r="EA28" s="28">
        <v>2448</v>
      </c>
      <c r="EB28" s="4">
        <v>24</v>
      </c>
      <c r="ED28" s="28">
        <v>2434</v>
      </c>
      <c r="EE28" s="28">
        <v>2427</v>
      </c>
      <c r="EF28" s="28">
        <v>2425</v>
      </c>
      <c r="EG28" s="28">
        <v>2431</v>
      </c>
      <c r="EH28" s="28">
        <v>2435</v>
      </c>
      <c r="EI28" s="28">
        <v>2454</v>
      </c>
      <c r="EJ28" s="28">
        <v>2512</v>
      </c>
      <c r="EK28" s="28">
        <v>2536</v>
      </c>
      <c r="EL28" s="28">
        <v>2600</v>
      </c>
      <c r="EM28" s="28">
        <v>2612</v>
      </c>
      <c r="EN28" s="4">
        <v>24</v>
      </c>
    </row>
    <row r="29" spans="2:168" x14ac:dyDescent="0.25">
      <c r="B29" s="28">
        <v>230</v>
      </c>
      <c r="C29" s="28">
        <v>240</v>
      </c>
      <c r="D29" s="28">
        <v>240</v>
      </c>
      <c r="E29" s="28">
        <v>230</v>
      </c>
      <c r="F29" s="28" t="s">
        <v>149</v>
      </c>
      <c r="G29" s="28">
        <v>200</v>
      </c>
      <c r="H29" s="28" t="s">
        <v>149</v>
      </c>
      <c r="I29" s="28">
        <v>160</v>
      </c>
      <c r="J29" s="28">
        <v>160</v>
      </c>
      <c r="K29" s="28" t="s">
        <v>149</v>
      </c>
      <c r="L29" s="4">
        <v>79</v>
      </c>
      <c r="N29" s="28" t="s">
        <v>149</v>
      </c>
      <c r="O29" s="28" t="s">
        <v>149</v>
      </c>
      <c r="P29" s="28">
        <v>150</v>
      </c>
      <c r="Q29" s="28">
        <v>150</v>
      </c>
      <c r="R29" s="28">
        <v>150</v>
      </c>
      <c r="S29" s="28">
        <v>150</v>
      </c>
      <c r="T29" s="28">
        <v>150</v>
      </c>
      <c r="U29" s="28" t="s">
        <v>149</v>
      </c>
      <c r="V29" s="28" t="s">
        <v>149</v>
      </c>
      <c r="W29" s="28" t="s">
        <v>149</v>
      </c>
      <c r="X29" s="4">
        <v>79</v>
      </c>
      <c r="Z29" s="4" t="s">
        <v>149</v>
      </c>
      <c r="AA29" s="4" t="s">
        <v>149</v>
      </c>
      <c r="AB29" s="4" t="s">
        <v>149</v>
      </c>
      <c r="AC29" s="4" t="s">
        <v>149</v>
      </c>
      <c r="AD29" s="4" t="s">
        <v>149</v>
      </c>
      <c r="AE29" s="4" t="s">
        <v>149</v>
      </c>
      <c r="AF29" s="4" t="s">
        <v>149</v>
      </c>
      <c r="AG29" s="4" t="s">
        <v>149</v>
      </c>
      <c r="AH29" s="4" t="s">
        <v>149</v>
      </c>
      <c r="AI29" s="4" t="s">
        <v>149</v>
      </c>
      <c r="AJ29" s="4">
        <v>25</v>
      </c>
      <c r="AL29" s="4" t="s">
        <v>149</v>
      </c>
      <c r="AM29" s="4" t="s">
        <v>149</v>
      </c>
      <c r="AN29" s="4" t="s">
        <v>149</v>
      </c>
      <c r="AO29" s="4" t="s">
        <v>149</v>
      </c>
      <c r="AP29" s="4" t="s">
        <v>149</v>
      </c>
      <c r="AQ29" s="4" t="s">
        <v>149</v>
      </c>
      <c r="AR29" s="4" t="s">
        <v>149</v>
      </c>
      <c r="AS29" s="4" t="s">
        <v>149</v>
      </c>
      <c r="AT29" s="4" t="s">
        <v>149</v>
      </c>
      <c r="AU29" s="4" t="s">
        <v>149</v>
      </c>
      <c r="AV29" s="4">
        <v>25</v>
      </c>
      <c r="AX29" s="4">
        <v>36</v>
      </c>
      <c r="AY29" s="4">
        <v>34</v>
      </c>
      <c r="AZ29" s="4">
        <v>34</v>
      </c>
      <c r="BA29" s="4">
        <v>32</v>
      </c>
      <c r="BB29" s="4">
        <v>29</v>
      </c>
      <c r="BC29" s="4">
        <v>27</v>
      </c>
      <c r="BD29" s="4">
        <v>22</v>
      </c>
      <c r="BE29" s="4">
        <v>20</v>
      </c>
      <c r="BF29" s="4" t="s">
        <v>149</v>
      </c>
      <c r="BG29" s="4">
        <v>16</v>
      </c>
      <c r="BH29" s="4">
        <v>79</v>
      </c>
      <c r="BJ29" s="4">
        <v>26</v>
      </c>
      <c r="BK29" s="4">
        <v>23</v>
      </c>
      <c r="BL29" s="4">
        <v>20</v>
      </c>
      <c r="BM29" s="4" t="s">
        <v>149</v>
      </c>
      <c r="BN29" s="4">
        <v>15</v>
      </c>
      <c r="BO29" s="4">
        <v>13</v>
      </c>
      <c r="BP29" s="4" t="s">
        <v>149</v>
      </c>
      <c r="BQ29" s="4" t="s">
        <v>149</v>
      </c>
      <c r="BR29" s="4" t="s">
        <v>149</v>
      </c>
      <c r="BS29" s="4">
        <v>12</v>
      </c>
      <c r="BT29" s="4">
        <v>79</v>
      </c>
      <c r="BV29" s="28">
        <v>303</v>
      </c>
      <c r="BW29" s="28">
        <v>306</v>
      </c>
      <c r="BX29" s="28">
        <v>307</v>
      </c>
      <c r="BY29" s="28">
        <v>311</v>
      </c>
      <c r="BZ29" s="28">
        <v>316</v>
      </c>
      <c r="CA29" s="28">
        <v>320</v>
      </c>
      <c r="CB29" s="28">
        <v>328</v>
      </c>
      <c r="CC29" s="28">
        <v>335</v>
      </c>
      <c r="CD29" s="28">
        <v>347</v>
      </c>
      <c r="CE29" s="28">
        <v>351</v>
      </c>
      <c r="CF29" s="4">
        <v>25</v>
      </c>
      <c r="CH29" s="28">
        <v>350</v>
      </c>
      <c r="CI29" s="28">
        <v>350</v>
      </c>
      <c r="CJ29" s="28">
        <v>350</v>
      </c>
      <c r="CK29" s="28">
        <v>357</v>
      </c>
      <c r="CL29" s="28">
        <v>402</v>
      </c>
      <c r="CM29" s="28">
        <v>417</v>
      </c>
      <c r="CN29" s="28">
        <v>426</v>
      </c>
      <c r="CO29" s="28">
        <v>438</v>
      </c>
      <c r="CP29" s="28">
        <v>523</v>
      </c>
      <c r="CQ29" s="28">
        <v>523</v>
      </c>
      <c r="CR29" s="4">
        <v>25</v>
      </c>
      <c r="CT29" s="28" t="s">
        <v>149</v>
      </c>
      <c r="CU29" s="28" t="s">
        <v>149</v>
      </c>
      <c r="CV29" s="28" t="s">
        <v>149</v>
      </c>
      <c r="CW29" s="28" t="s">
        <v>149</v>
      </c>
      <c r="CX29" s="28" t="s">
        <v>149</v>
      </c>
      <c r="CY29" s="28" t="s">
        <v>149</v>
      </c>
      <c r="CZ29" s="28" t="s">
        <v>149</v>
      </c>
      <c r="DA29" s="28" t="s">
        <v>149</v>
      </c>
      <c r="DB29" s="28" t="s">
        <v>149</v>
      </c>
      <c r="DC29" s="28" t="s">
        <v>149</v>
      </c>
      <c r="DD29" s="4">
        <v>25</v>
      </c>
      <c r="DF29" s="28" t="s">
        <v>149</v>
      </c>
      <c r="DG29" s="28" t="s">
        <v>149</v>
      </c>
      <c r="DH29" s="28" t="s">
        <v>149</v>
      </c>
      <c r="DI29" s="28" t="s">
        <v>149</v>
      </c>
      <c r="DJ29" s="28" t="s">
        <v>149</v>
      </c>
      <c r="DK29" s="28" t="s">
        <v>149</v>
      </c>
      <c r="DL29" s="28" t="s">
        <v>149</v>
      </c>
      <c r="DM29" s="28" t="s">
        <v>149</v>
      </c>
      <c r="DN29" s="28" t="s">
        <v>149</v>
      </c>
      <c r="DO29" s="28" t="s">
        <v>149</v>
      </c>
      <c r="DP29" s="4">
        <v>25</v>
      </c>
      <c r="DR29" s="28">
        <v>2310</v>
      </c>
      <c r="DS29" s="28">
        <v>2310</v>
      </c>
      <c r="DT29" s="28">
        <v>2310</v>
      </c>
      <c r="DU29" s="28">
        <v>2310</v>
      </c>
      <c r="DV29" s="28">
        <v>2321</v>
      </c>
      <c r="DW29" s="28">
        <v>2342</v>
      </c>
      <c r="DX29" s="28">
        <v>2405</v>
      </c>
      <c r="DY29" s="28">
        <v>2430</v>
      </c>
      <c r="DZ29" s="28">
        <v>2446</v>
      </c>
      <c r="EA29" s="28">
        <v>2446</v>
      </c>
      <c r="EB29" s="4">
        <v>25</v>
      </c>
      <c r="ED29" s="28">
        <v>2432</v>
      </c>
      <c r="EE29" s="28">
        <v>2425</v>
      </c>
      <c r="EF29" s="28">
        <v>2423</v>
      </c>
      <c r="EG29" s="28">
        <v>2429</v>
      </c>
      <c r="EH29" s="28">
        <v>2433</v>
      </c>
      <c r="EI29" s="28">
        <v>2452</v>
      </c>
      <c r="EJ29" s="28">
        <v>2510</v>
      </c>
      <c r="EK29" s="28">
        <v>2534</v>
      </c>
      <c r="EL29" s="28">
        <v>2558</v>
      </c>
      <c r="EM29" s="28">
        <v>2610</v>
      </c>
      <c r="EN29" s="4">
        <v>25</v>
      </c>
    </row>
    <row r="30" spans="2:168" x14ac:dyDescent="0.25">
      <c r="B30" s="28" t="s">
        <v>149</v>
      </c>
      <c r="C30" s="28" t="s">
        <v>149</v>
      </c>
      <c r="D30" s="28" t="s">
        <v>149</v>
      </c>
      <c r="E30" s="28" t="s">
        <v>149</v>
      </c>
      <c r="F30" s="28" t="s">
        <v>149</v>
      </c>
      <c r="G30" s="28" t="s">
        <v>149</v>
      </c>
      <c r="H30" s="28">
        <v>170</v>
      </c>
      <c r="I30" s="28" t="s">
        <v>149</v>
      </c>
      <c r="J30" s="28" t="s">
        <v>149</v>
      </c>
      <c r="K30" s="28" t="s">
        <v>149</v>
      </c>
      <c r="L30" s="4">
        <v>80</v>
      </c>
      <c r="N30" s="28" t="s">
        <v>149</v>
      </c>
      <c r="O30" s="28" t="s">
        <v>149</v>
      </c>
      <c r="P30" s="28" t="s">
        <v>149</v>
      </c>
      <c r="Q30" s="28" t="s">
        <v>149</v>
      </c>
      <c r="R30" s="28" t="s">
        <v>149</v>
      </c>
      <c r="S30" s="28" t="s">
        <v>149</v>
      </c>
      <c r="T30" s="28" t="s">
        <v>149</v>
      </c>
      <c r="U30" s="28">
        <v>140</v>
      </c>
      <c r="V30" s="28">
        <v>140</v>
      </c>
      <c r="W30" s="28">
        <v>140</v>
      </c>
      <c r="X30" s="4">
        <v>80</v>
      </c>
      <c r="Z30" s="4" t="s">
        <v>149</v>
      </c>
      <c r="AA30" s="4">
        <v>5.4</v>
      </c>
      <c r="AB30" s="4">
        <v>5.6</v>
      </c>
      <c r="AC30" s="4">
        <v>5.7</v>
      </c>
      <c r="AD30" s="4">
        <v>5.6</v>
      </c>
      <c r="AE30" s="4">
        <v>5.3</v>
      </c>
      <c r="AF30" s="4">
        <v>5.2</v>
      </c>
      <c r="AG30" s="4" t="s">
        <v>149</v>
      </c>
      <c r="AH30" s="4" t="s">
        <v>149</v>
      </c>
      <c r="AI30" s="4" t="s">
        <v>149</v>
      </c>
      <c r="AJ30" s="4">
        <v>26</v>
      </c>
      <c r="AL30" s="4" t="s">
        <v>149</v>
      </c>
      <c r="AM30" s="4" t="s">
        <v>149</v>
      </c>
      <c r="AN30" s="4" t="s">
        <v>149</v>
      </c>
      <c r="AO30" s="4" t="s">
        <v>149</v>
      </c>
      <c r="AP30" s="4" t="s">
        <v>149</v>
      </c>
      <c r="AQ30" s="4" t="s">
        <v>149</v>
      </c>
      <c r="AR30" s="4" t="s">
        <v>149</v>
      </c>
      <c r="AS30" s="4" t="s">
        <v>149</v>
      </c>
      <c r="AT30" s="4" t="s">
        <v>149</v>
      </c>
      <c r="AU30" s="4" t="s">
        <v>149</v>
      </c>
      <c r="AV30" s="4">
        <v>26</v>
      </c>
      <c r="AX30" s="4">
        <v>37</v>
      </c>
      <c r="AY30" s="4">
        <v>35</v>
      </c>
      <c r="AZ30" s="4">
        <v>35</v>
      </c>
      <c r="BA30" s="4" t="s">
        <v>149</v>
      </c>
      <c r="BB30" s="4">
        <v>30</v>
      </c>
      <c r="BC30" s="4">
        <v>28</v>
      </c>
      <c r="BD30" s="4">
        <v>23</v>
      </c>
      <c r="BE30" s="4">
        <v>21</v>
      </c>
      <c r="BF30" s="4">
        <v>18</v>
      </c>
      <c r="BG30" s="4">
        <v>17</v>
      </c>
      <c r="BH30" s="4">
        <v>80</v>
      </c>
      <c r="BJ30" s="4">
        <v>27</v>
      </c>
      <c r="BK30" s="4" t="s">
        <v>149</v>
      </c>
      <c r="BL30" s="4">
        <v>21</v>
      </c>
      <c r="BM30" s="4">
        <v>19</v>
      </c>
      <c r="BN30" s="4">
        <v>16</v>
      </c>
      <c r="BO30" s="4" t="s">
        <v>149</v>
      </c>
      <c r="BP30" s="4" t="s">
        <v>149</v>
      </c>
      <c r="BQ30" s="4" t="s">
        <v>149</v>
      </c>
      <c r="BR30" s="4" t="s">
        <v>149</v>
      </c>
      <c r="BS30" s="4" t="s">
        <v>149</v>
      </c>
      <c r="BT30" s="4">
        <v>80</v>
      </c>
      <c r="BV30" s="28">
        <v>302</v>
      </c>
      <c r="BW30" s="28">
        <v>305</v>
      </c>
      <c r="BX30" s="28">
        <v>306</v>
      </c>
      <c r="BY30" s="28">
        <v>310</v>
      </c>
      <c r="BZ30" s="28">
        <v>315</v>
      </c>
      <c r="CA30" s="28">
        <v>319</v>
      </c>
      <c r="CB30" s="28">
        <v>327</v>
      </c>
      <c r="CC30" s="28">
        <v>334</v>
      </c>
      <c r="CD30" s="28">
        <v>346</v>
      </c>
      <c r="CE30" s="28">
        <v>350</v>
      </c>
      <c r="CF30" s="4">
        <v>26</v>
      </c>
      <c r="CH30" s="28">
        <v>349</v>
      </c>
      <c r="CI30" s="28">
        <v>349</v>
      </c>
      <c r="CJ30" s="28">
        <v>349</v>
      </c>
      <c r="CK30" s="28">
        <v>356</v>
      </c>
      <c r="CL30" s="28">
        <v>401</v>
      </c>
      <c r="CM30" s="28">
        <v>416</v>
      </c>
      <c r="CN30" s="28">
        <v>425</v>
      </c>
      <c r="CO30" s="28">
        <v>437</v>
      </c>
      <c r="CP30" s="28">
        <v>522</v>
      </c>
      <c r="CQ30" s="28">
        <v>522</v>
      </c>
      <c r="CR30" s="4">
        <v>26</v>
      </c>
      <c r="CT30" s="28">
        <v>113</v>
      </c>
      <c r="CU30" s="28">
        <v>108</v>
      </c>
      <c r="CV30" s="28">
        <v>103</v>
      </c>
      <c r="CW30" s="28">
        <v>58</v>
      </c>
      <c r="CX30" s="28">
        <v>53</v>
      </c>
      <c r="CY30" s="28">
        <v>53</v>
      </c>
      <c r="CZ30" s="28">
        <v>53</v>
      </c>
      <c r="DA30" s="28">
        <v>53</v>
      </c>
      <c r="DB30" s="28">
        <v>53</v>
      </c>
      <c r="DC30" s="28">
        <v>53</v>
      </c>
      <c r="DD30" s="4">
        <v>26</v>
      </c>
      <c r="DF30" s="28">
        <v>113</v>
      </c>
      <c r="DG30" s="28">
        <v>108</v>
      </c>
      <c r="DH30" s="28">
        <v>103</v>
      </c>
      <c r="DI30" s="28">
        <v>58</v>
      </c>
      <c r="DJ30" s="28">
        <v>53</v>
      </c>
      <c r="DK30" s="28">
        <v>53</v>
      </c>
      <c r="DL30" s="28">
        <v>53</v>
      </c>
      <c r="DM30" s="28">
        <v>53</v>
      </c>
      <c r="DN30" s="28">
        <v>53</v>
      </c>
      <c r="DO30" s="28">
        <v>53</v>
      </c>
      <c r="DP30" s="4">
        <v>26</v>
      </c>
      <c r="DR30" s="28">
        <v>2308</v>
      </c>
      <c r="DS30" s="28">
        <v>2308</v>
      </c>
      <c r="DT30" s="28">
        <v>2308</v>
      </c>
      <c r="DU30" s="28">
        <v>2308</v>
      </c>
      <c r="DV30" s="28">
        <v>2319</v>
      </c>
      <c r="DW30" s="28">
        <v>2340</v>
      </c>
      <c r="DX30" s="28">
        <v>2403</v>
      </c>
      <c r="DY30" s="28">
        <v>2428</v>
      </c>
      <c r="DZ30" s="28">
        <v>2444</v>
      </c>
      <c r="EA30" s="28">
        <v>2444</v>
      </c>
      <c r="EB30" s="4">
        <v>26</v>
      </c>
      <c r="ED30" s="28">
        <v>2430</v>
      </c>
      <c r="EE30" s="28">
        <v>2423</v>
      </c>
      <c r="EF30" s="28">
        <v>2421</v>
      </c>
      <c r="EG30" s="28">
        <v>2427</v>
      </c>
      <c r="EH30" s="28">
        <v>2431</v>
      </c>
      <c r="EI30" s="28">
        <v>2450</v>
      </c>
      <c r="EJ30" s="28">
        <v>2508</v>
      </c>
      <c r="EK30" s="28">
        <v>2532</v>
      </c>
      <c r="EL30" s="28">
        <v>2556</v>
      </c>
      <c r="EM30" s="28">
        <v>2608</v>
      </c>
      <c r="EN30" s="4">
        <v>26</v>
      </c>
    </row>
    <row r="31" spans="2:168" x14ac:dyDescent="0.25">
      <c r="B31" s="28" t="s">
        <v>149</v>
      </c>
      <c r="C31" s="28">
        <v>250</v>
      </c>
      <c r="D31" s="28">
        <v>250</v>
      </c>
      <c r="E31" s="28">
        <v>240</v>
      </c>
      <c r="F31" s="28">
        <v>220</v>
      </c>
      <c r="G31" s="28">
        <v>210</v>
      </c>
      <c r="H31" s="28">
        <v>180</v>
      </c>
      <c r="I31" s="28" t="s">
        <v>149</v>
      </c>
      <c r="J31" s="28" t="s">
        <v>149</v>
      </c>
      <c r="K31" s="28" t="s">
        <v>149</v>
      </c>
      <c r="L31" s="4">
        <v>81</v>
      </c>
      <c r="N31" s="28" t="s">
        <v>149</v>
      </c>
      <c r="O31" s="28" t="s">
        <v>149</v>
      </c>
      <c r="P31" s="28" t="s">
        <v>149</v>
      </c>
      <c r="Q31" s="28" t="s">
        <v>149</v>
      </c>
      <c r="R31" s="28" t="s">
        <v>149</v>
      </c>
      <c r="S31" s="28" t="s">
        <v>149</v>
      </c>
      <c r="T31" s="28" t="s">
        <v>149</v>
      </c>
      <c r="U31" s="28" t="s">
        <v>149</v>
      </c>
      <c r="V31" s="28" t="s">
        <v>149</v>
      </c>
      <c r="W31" s="28" t="s">
        <v>149</v>
      </c>
      <c r="X31" s="4">
        <v>81</v>
      </c>
      <c r="Z31" s="4" t="s">
        <v>149</v>
      </c>
      <c r="AA31" s="4" t="s">
        <v>149</v>
      </c>
      <c r="AB31" s="4" t="s">
        <v>149</v>
      </c>
      <c r="AC31" s="4" t="s">
        <v>149</v>
      </c>
      <c r="AD31" s="4" t="s">
        <v>149</v>
      </c>
      <c r="AE31" s="4" t="s">
        <v>149</v>
      </c>
      <c r="AF31" s="4" t="s">
        <v>149</v>
      </c>
      <c r="AG31" s="4" t="s">
        <v>149</v>
      </c>
      <c r="AH31" s="4" t="s">
        <v>149</v>
      </c>
      <c r="AI31" s="4" t="s">
        <v>149</v>
      </c>
      <c r="AJ31" s="4">
        <v>27</v>
      </c>
      <c r="AL31" s="4" t="s">
        <v>149</v>
      </c>
      <c r="AM31" s="4">
        <v>3.6</v>
      </c>
      <c r="AN31" s="4">
        <v>3.7</v>
      </c>
      <c r="AO31" s="4">
        <v>3.7</v>
      </c>
      <c r="AP31" s="4" t="s">
        <v>149</v>
      </c>
      <c r="AQ31" s="4">
        <v>3.4</v>
      </c>
      <c r="AR31" s="4" t="s">
        <v>149</v>
      </c>
      <c r="AS31" s="4" t="s">
        <v>149</v>
      </c>
      <c r="AT31" s="4" t="s">
        <v>149</v>
      </c>
      <c r="AU31" s="4" t="s">
        <v>149</v>
      </c>
      <c r="AV31" s="4">
        <v>27</v>
      </c>
      <c r="AX31" s="4" t="s">
        <v>149</v>
      </c>
      <c r="AY31" s="4" t="s">
        <v>149</v>
      </c>
      <c r="AZ31" s="4">
        <v>36</v>
      </c>
      <c r="BA31" s="4">
        <v>33</v>
      </c>
      <c r="BB31" s="4">
        <v>31</v>
      </c>
      <c r="BC31" s="4">
        <v>29</v>
      </c>
      <c r="BD31" s="4">
        <v>25</v>
      </c>
      <c r="BE31" s="4">
        <v>22</v>
      </c>
      <c r="BF31" s="4">
        <v>19</v>
      </c>
      <c r="BG31" s="4">
        <v>18</v>
      </c>
      <c r="BH31" s="4">
        <v>81</v>
      </c>
      <c r="BJ31" s="4" t="s">
        <v>149</v>
      </c>
      <c r="BK31" s="4" t="s">
        <v>149</v>
      </c>
      <c r="BL31" s="4" t="s">
        <v>149</v>
      </c>
      <c r="BM31" s="4">
        <v>22</v>
      </c>
      <c r="BN31" s="4" t="s">
        <v>149</v>
      </c>
      <c r="BO31" s="4">
        <v>14</v>
      </c>
      <c r="BP31" s="4">
        <v>13</v>
      </c>
      <c r="BQ31" s="4" t="s">
        <v>149</v>
      </c>
      <c r="BR31" s="4" t="s">
        <v>149</v>
      </c>
      <c r="BS31" s="4" t="s">
        <v>149</v>
      </c>
      <c r="BT31" s="4">
        <v>81</v>
      </c>
      <c r="BV31" s="28">
        <v>301</v>
      </c>
      <c r="BW31" s="28">
        <v>304</v>
      </c>
      <c r="BX31" s="28">
        <v>305</v>
      </c>
      <c r="BY31" s="28">
        <v>309</v>
      </c>
      <c r="BZ31" s="28">
        <v>314</v>
      </c>
      <c r="CA31" s="28">
        <v>318</v>
      </c>
      <c r="CB31" s="28">
        <v>326</v>
      </c>
      <c r="CC31" s="28">
        <v>333</v>
      </c>
      <c r="CD31" s="28">
        <v>345</v>
      </c>
      <c r="CE31" s="28">
        <v>349</v>
      </c>
      <c r="CF31" s="4">
        <v>27</v>
      </c>
      <c r="CH31" s="28">
        <v>348</v>
      </c>
      <c r="CI31" s="28">
        <v>348</v>
      </c>
      <c r="CJ31" s="28">
        <v>348</v>
      </c>
      <c r="CK31" s="28">
        <v>355</v>
      </c>
      <c r="CL31" s="28">
        <v>400</v>
      </c>
      <c r="CM31" s="28">
        <v>415</v>
      </c>
      <c r="CN31" s="28">
        <v>424</v>
      </c>
      <c r="CO31" s="28">
        <v>436</v>
      </c>
      <c r="CP31" s="28">
        <v>521</v>
      </c>
      <c r="CQ31" s="28">
        <v>521</v>
      </c>
      <c r="CR31" s="4">
        <v>27</v>
      </c>
      <c r="CT31" s="28" t="s">
        <v>149</v>
      </c>
      <c r="CU31" s="28" t="s">
        <v>149</v>
      </c>
      <c r="CV31" s="28" t="s">
        <v>149</v>
      </c>
      <c r="CW31" s="28" t="s">
        <v>149</v>
      </c>
      <c r="CX31" s="28" t="s">
        <v>149</v>
      </c>
      <c r="CY31" s="28" t="s">
        <v>149</v>
      </c>
      <c r="CZ31" s="28" t="s">
        <v>149</v>
      </c>
      <c r="DA31" s="28" t="s">
        <v>149</v>
      </c>
      <c r="DB31" s="28" t="s">
        <v>149</v>
      </c>
      <c r="DC31" s="28" t="s">
        <v>149</v>
      </c>
      <c r="DD31" s="4">
        <v>27</v>
      </c>
      <c r="DF31" s="28" t="s">
        <v>149</v>
      </c>
      <c r="DG31" s="28" t="s">
        <v>149</v>
      </c>
      <c r="DH31" s="28" t="s">
        <v>149</v>
      </c>
      <c r="DI31" s="28" t="s">
        <v>149</v>
      </c>
      <c r="DJ31" s="28" t="s">
        <v>149</v>
      </c>
      <c r="DK31" s="28" t="s">
        <v>149</v>
      </c>
      <c r="DL31" s="28" t="s">
        <v>149</v>
      </c>
      <c r="DM31" s="28" t="s">
        <v>149</v>
      </c>
      <c r="DN31" s="28" t="s">
        <v>149</v>
      </c>
      <c r="DO31" s="28" t="s">
        <v>149</v>
      </c>
      <c r="DP31" s="4">
        <v>27</v>
      </c>
      <c r="DR31" s="28">
        <v>2306</v>
      </c>
      <c r="DS31" s="28">
        <v>2306</v>
      </c>
      <c r="DT31" s="28">
        <v>2306</v>
      </c>
      <c r="DU31" s="28">
        <v>2306</v>
      </c>
      <c r="DV31" s="28">
        <v>2317</v>
      </c>
      <c r="DW31" s="28">
        <v>2338</v>
      </c>
      <c r="DX31" s="28">
        <v>2401</v>
      </c>
      <c r="DY31" s="28">
        <v>2426</v>
      </c>
      <c r="DZ31" s="28">
        <v>2442</v>
      </c>
      <c r="EA31" s="28">
        <v>2442</v>
      </c>
      <c r="EB31" s="4">
        <v>27</v>
      </c>
      <c r="ED31" s="28">
        <v>2428</v>
      </c>
      <c r="EE31" s="28">
        <v>2421</v>
      </c>
      <c r="EF31" s="28">
        <v>2419</v>
      </c>
      <c r="EG31" s="28">
        <v>2425</v>
      </c>
      <c r="EH31" s="28">
        <v>2429</v>
      </c>
      <c r="EI31" s="28">
        <v>2448</v>
      </c>
      <c r="EJ31" s="28">
        <v>2506</v>
      </c>
      <c r="EK31" s="28">
        <v>2530</v>
      </c>
      <c r="EL31" s="28">
        <v>2554</v>
      </c>
      <c r="EM31" s="28">
        <v>2606</v>
      </c>
      <c r="EN31" s="4">
        <v>27</v>
      </c>
    </row>
    <row r="32" spans="2:168" x14ac:dyDescent="0.25">
      <c r="B32" s="28">
        <v>240</v>
      </c>
      <c r="C32" s="28" t="s">
        <v>149</v>
      </c>
      <c r="D32" s="28" t="s">
        <v>149</v>
      </c>
      <c r="E32" s="28" t="s">
        <v>149</v>
      </c>
      <c r="F32" s="28">
        <v>230</v>
      </c>
      <c r="G32" s="28" t="s">
        <v>149</v>
      </c>
      <c r="H32" s="28" t="s">
        <v>149</v>
      </c>
      <c r="I32" s="28" t="s">
        <v>149</v>
      </c>
      <c r="J32" s="28" t="s">
        <v>149</v>
      </c>
      <c r="K32" s="28">
        <v>160</v>
      </c>
      <c r="L32" s="4">
        <v>82</v>
      </c>
      <c r="N32" s="28" t="s">
        <v>149</v>
      </c>
      <c r="O32" s="28" t="s">
        <v>149</v>
      </c>
      <c r="P32" s="28" t="s">
        <v>149</v>
      </c>
      <c r="Q32" s="28" t="s">
        <v>149</v>
      </c>
      <c r="R32" s="28" t="s">
        <v>149</v>
      </c>
      <c r="S32" s="28" t="s">
        <v>149</v>
      </c>
      <c r="T32" s="28" t="s">
        <v>149</v>
      </c>
      <c r="U32" s="28" t="s">
        <v>149</v>
      </c>
      <c r="V32" s="28" t="s">
        <v>149</v>
      </c>
      <c r="W32" s="28" t="s">
        <v>149</v>
      </c>
      <c r="X32" s="4">
        <v>82</v>
      </c>
      <c r="Z32" s="4">
        <v>5.2</v>
      </c>
      <c r="AA32" s="4">
        <v>5.5</v>
      </c>
      <c r="AB32" s="4">
        <v>5.7</v>
      </c>
      <c r="AC32" s="4">
        <v>5.8</v>
      </c>
      <c r="AD32" s="4">
        <v>5.7</v>
      </c>
      <c r="AE32" s="4">
        <v>5.4</v>
      </c>
      <c r="AF32" s="4">
        <v>5.3</v>
      </c>
      <c r="AG32" s="4" t="s">
        <v>149</v>
      </c>
      <c r="AH32" s="4" t="s">
        <v>149</v>
      </c>
      <c r="AI32" s="4" t="s">
        <v>149</v>
      </c>
      <c r="AJ32" s="4">
        <v>28</v>
      </c>
      <c r="AL32" s="4" t="s">
        <v>149</v>
      </c>
      <c r="AM32" s="4" t="s">
        <v>149</v>
      </c>
      <c r="AN32" s="4" t="s">
        <v>149</v>
      </c>
      <c r="AO32" s="4" t="s">
        <v>149</v>
      </c>
      <c r="AP32" s="4" t="s">
        <v>149</v>
      </c>
      <c r="AQ32" s="4" t="s">
        <v>149</v>
      </c>
      <c r="AR32" s="4">
        <v>3.3</v>
      </c>
      <c r="AS32" s="4" t="s">
        <v>149</v>
      </c>
      <c r="AT32" s="4" t="s">
        <v>149</v>
      </c>
      <c r="AU32" s="4" t="s">
        <v>149</v>
      </c>
      <c r="AV32" s="4">
        <v>28</v>
      </c>
      <c r="AX32" s="4">
        <v>38</v>
      </c>
      <c r="AY32" s="4">
        <v>37</v>
      </c>
      <c r="AZ32" s="4">
        <v>37</v>
      </c>
      <c r="BA32" s="4">
        <v>34</v>
      </c>
      <c r="BB32" s="4" t="s">
        <v>149</v>
      </c>
      <c r="BC32" s="4">
        <v>30</v>
      </c>
      <c r="BD32" s="4">
        <v>27</v>
      </c>
      <c r="BE32" s="4" t="s">
        <v>149</v>
      </c>
      <c r="BF32" s="4">
        <v>20</v>
      </c>
      <c r="BG32" s="4">
        <v>19</v>
      </c>
      <c r="BH32" s="4">
        <v>82</v>
      </c>
      <c r="BJ32" s="4">
        <v>28</v>
      </c>
      <c r="BK32" s="4">
        <v>24</v>
      </c>
      <c r="BL32" s="4">
        <v>22</v>
      </c>
      <c r="BM32" s="4" t="s">
        <v>149</v>
      </c>
      <c r="BN32" s="4">
        <v>17</v>
      </c>
      <c r="BO32" s="4" t="s">
        <v>149</v>
      </c>
      <c r="BP32" s="4" t="s">
        <v>149</v>
      </c>
      <c r="BQ32" s="4">
        <v>13</v>
      </c>
      <c r="BR32" s="4" t="s">
        <v>149</v>
      </c>
      <c r="BS32" s="4" t="s">
        <v>149</v>
      </c>
      <c r="BT32" s="4">
        <v>82</v>
      </c>
      <c r="BV32" s="28">
        <v>300</v>
      </c>
      <c r="BW32" s="28">
        <v>303</v>
      </c>
      <c r="BX32" s="28">
        <v>304</v>
      </c>
      <c r="BY32" s="28">
        <v>308</v>
      </c>
      <c r="BZ32" s="28">
        <v>313</v>
      </c>
      <c r="CA32" s="28">
        <v>317</v>
      </c>
      <c r="CB32" s="28">
        <v>325</v>
      </c>
      <c r="CC32" s="28">
        <v>332</v>
      </c>
      <c r="CD32" s="28">
        <v>344</v>
      </c>
      <c r="CE32" s="28">
        <v>348</v>
      </c>
      <c r="CF32" s="4">
        <v>28</v>
      </c>
      <c r="CH32" s="28">
        <v>347</v>
      </c>
      <c r="CI32" s="28">
        <v>347</v>
      </c>
      <c r="CJ32" s="28">
        <v>347</v>
      </c>
      <c r="CK32" s="28">
        <v>354</v>
      </c>
      <c r="CL32" s="28">
        <v>359</v>
      </c>
      <c r="CM32" s="28">
        <v>414</v>
      </c>
      <c r="CN32" s="28">
        <v>423</v>
      </c>
      <c r="CO32" s="28">
        <v>435</v>
      </c>
      <c r="CP32" s="28">
        <v>520</v>
      </c>
      <c r="CQ32" s="28">
        <v>520</v>
      </c>
      <c r="CR32" s="4">
        <v>28</v>
      </c>
      <c r="CT32" s="28">
        <v>114</v>
      </c>
      <c r="CU32" s="28">
        <v>109</v>
      </c>
      <c r="CV32" s="28">
        <v>104</v>
      </c>
      <c r="CW32" s="28">
        <v>59</v>
      </c>
      <c r="CX32" s="28">
        <v>54</v>
      </c>
      <c r="CY32" s="28">
        <v>54</v>
      </c>
      <c r="CZ32" s="28">
        <v>54</v>
      </c>
      <c r="DA32" s="28">
        <v>54</v>
      </c>
      <c r="DB32" s="28">
        <v>54</v>
      </c>
      <c r="DC32" s="28">
        <v>54</v>
      </c>
      <c r="DD32" s="4">
        <v>28</v>
      </c>
      <c r="DF32" s="28">
        <v>114</v>
      </c>
      <c r="DG32" s="28">
        <v>109</v>
      </c>
      <c r="DH32" s="28">
        <v>104</v>
      </c>
      <c r="DI32" s="28">
        <v>59</v>
      </c>
      <c r="DJ32" s="28">
        <v>54</v>
      </c>
      <c r="DK32" s="28">
        <v>54</v>
      </c>
      <c r="DL32" s="28">
        <v>54</v>
      </c>
      <c r="DM32" s="28">
        <v>54</v>
      </c>
      <c r="DN32" s="28">
        <v>54</v>
      </c>
      <c r="DO32" s="28">
        <v>54</v>
      </c>
      <c r="DP32" s="4">
        <v>28</v>
      </c>
      <c r="DR32" s="28">
        <v>2304</v>
      </c>
      <c r="DS32" s="28">
        <v>2304</v>
      </c>
      <c r="DT32" s="28">
        <v>2304</v>
      </c>
      <c r="DU32" s="28">
        <v>2304</v>
      </c>
      <c r="DV32" s="28">
        <v>2315</v>
      </c>
      <c r="DW32" s="28">
        <v>2336</v>
      </c>
      <c r="DX32" s="28">
        <v>2359</v>
      </c>
      <c r="DY32" s="28">
        <v>2424</v>
      </c>
      <c r="DZ32" s="28">
        <v>2440</v>
      </c>
      <c r="EA32" s="28">
        <v>2440</v>
      </c>
      <c r="EB32" s="4">
        <v>28</v>
      </c>
      <c r="ED32" s="28">
        <v>2426</v>
      </c>
      <c r="EE32" s="28">
        <v>2419</v>
      </c>
      <c r="EF32" s="28">
        <v>2417</v>
      </c>
      <c r="EG32" s="28">
        <v>2423</v>
      </c>
      <c r="EH32" s="28">
        <v>2427</v>
      </c>
      <c r="EI32" s="28">
        <v>2446</v>
      </c>
      <c r="EJ32" s="28">
        <v>2504</v>
      </c>
      <c r="EK32" s="28">
        <v>2528</v>
      </c>
      <c r="EL32" s="28">
        <v>2552</v>
      </c>
      <c r="EM32" s="28">
        <v>2604</v>
      </c>
      <c r="EN32" s="4">
        <v>28</v>
      </c>
    </row>
    <row r="33" spans="2:144" x14ac:dyDescent="0.25">
      <c r="B33" s="28">
        <v>250</v>
      </c>
      <c r="C33" s="28" t="s">
        <v>149</v>
      </c>
      <c r="D33" s="28" t="s">
        <v>149</v>
      </c>
      <c r="E33" s="28">
        <v>250</v>
      </c>
      <c r="F33" s="28" t="s">
        <v>149</v>
      </c>
      <c r="G33" s="28" t="s">
        <v>149</v>
      </c>
      <c r="H33" s="28">
        <v>190</v>
      </c>
      <c r="I33" s="28" t="s">
        <v>149</v>
      </c>
      <c r="J33" s="28" t="s">
        <v>149</v>
      </c>
      <c r="K33" s="28" t="s">
        <v>149</v>
      </c>
      <c r="L33" s="4">
        <v>83</v>
      </c>
      <c r="N33" s="28" t="s">
        <v>149</v>
      </c>
      <c r="O33" s="28" t="s">
        <v>149</v>
      </c>
      <c r="P33" s="28" t="s">
        <v>149</v>
      </c>
      <c r="Q33" s="28" t="s">
        <v>149</v>
      </c>
      <c r="R33" s="28" t="s">
        <v>149</v>
      </c>
      <c r="S33" s="28" t="s">
        <v>149</v>
      </c>
      <c r="T33" s="28" t="s">
        <v>149</v>
      </c>
      <c r="U33" s="28" t="s">
        <v>149</v>
      </c>
      <c r="V33" s="28" t="s">
        <v>149</v>
      </c>
      <c r="W33" s="28" t="s">
        <v>149</v>
      </c>
      <c r="X33" s="4">
        <v>83</v>
      </c>
      <c r="Z33" s="4" t="s">
        <v>149</v>
      </c>
      <c r="AA33" s="4" t="s">
        <v>149</v>
      </c>
      <c r="AB33" s="4" t="s">
        <v>149</v>
      </c>
      <c r="AC33" s="4" t="s">
        <v>149</v>
      </c>
      <c r="AD33" s="4" t="s">
        <v>149</v>
      </c>
      <c r="AE33" s="4" t="s">
        <v>149</v>
      </c>
      <c r="AF33" s="4" t="s">
        <v>149</v>
      </c>
      <c r="AG33" s="4" t="s">
        <v>149</v>
      </c>
      <c r="AH33" s="4" t="s">
        <v>149</v>
      </c>
      <c r="AI33" s="4" t="s">
        <v>149</v>
      </c>
      <c r="AJ33" s="4">
        <v>29</v>
      </c>
      <c r="AL33" s="4" t="s">
        <v>149</v>
      </c>
      <c r="AM33" s="4" t="s">
        <v>149</v>
      </c>
      <c r="AN33" s="4" t="s">
        <v>149</v>
      </c>
      <c r="AO33" s="4" t="s">
        <v>149</v>
      </c>
      <c r="AP33" s="4" t="s">
        <v>149</v>
      </c>
      <c r="AQ33" s="4" t="s">
        <v>149</v>
      </c>
      <c r="AR33" s="4" t="s">
        <v>149</v>
      </c>
      <c r="AS33" s="4" t="s">
        <v>149</v>
      </c>
      <c r="AT33" s="4" t="s">
        <v>149</v>
      </c>
      <c r="AU33" s="4" t="s">
        <v>149</v>
      </c>
      <c r="AV33" s="4">
        <v>29</v>
      </c>
      <c r="AX33" s="4">
        <v>39</v>
      </c>
      <c r="AY33" s="4">
        <v>38</v>
      </c>
      <c r="AZ33" s="4">
        <v>38</v>
      </c>
      <c r="BA33" s="4">
        <v>36</v>
      </c>
      <c r="BB33" s="4">
        <v>32</v>
      </c>
      <c r="BC33" s="4">
        <v>31</v>
      </c>
      <c r="BD33" s="4">
        <v>28</v>
      </c>
      <c r="BE33" s="4">
        <v>23</v>
      </c>
      <c r="BF33" s="4">
        <v>21</v>
      </c>
      <c r="BG33" s="4">
        <v>20</v>
      </c>
      <c r="BH33" s="4">
        <v>83</v>
      </c>
      <c r="BJ33" s="4">
        <v>29</v>
      </c>
      <c r="BK33" s="4">
        <v>25</v>
      </c>
      <c r="BL33" s="4">
        <v>23</v>
      </c>
      <c r="BM33" s="4">
        <v>23</v>
      </c>
      <c r="BN33" s="4">
        <v>18</v>
      </c>
      <c r="BO33" s="4">
        <v>15</v>
      </c>
      <c r="BP33" s="4">
        <v>14</v>
      </c>
      <c r="BQ33" s="4" t="s">
        <v>149</v>
      </c>
      <c r="BR33" s="4" t="s">
        <v>149</v>
      </c>
      <c r="BS33" s="4" t="s">
        <v>149</v>
      </c>
      <c r="BT33" s="4">
        <v>83</v>
      </c>
      <c r="BV33" s="28">
        <v>259</v>
      </c>
      <c r="BW33" s="28">
        <v>302</v>
      </c>
      <c r="BX33" s="28">
        <v>303</v>
      </c>
      <c r="BY33" s="28">
        <v>307</v>
      </c>
      <c r="BZ33" s="28">
        <v>312</v>
      </c>
      <c r="CA33" s="28">
        <v>316</v>
      </c>
      <c r="CB33" s="28">
        <v>324</v>
      </c>
      <c r="CC33" s="28">
        <v>331</v>
      </c>
      <c r="CD33" s="28">
        <v>343</v>
      </c>
      <c r="CE33" s="28">
        <v>347</v>
      </c>
      <c r="CF33" s="4">
        <v>29</v>
      </c>
      <c r="CH33" s="28">
        <v>346</v>
      </c>
      <c r="CI33" s="28">
        <v>346</v>
      </c>
      <c r="CJ33" s="28">
        <v>346</v>
      </c>
      <c r="CK33" s="28">
        <v>353</v>
      </c>
      <c r="CL33" s="28">
        <v>358</v>
      </c>
      <c r="CM33" s="28">
        <v>413</v>
      </c>
      <c r="CN33" s="28">
        <v>422</v>
      </c>
      <c r="CO33" s="28">
        <v>434</v>
      </c>
      <c r="CP33" s="28">
        <v>519</v>
      </c>
      <c r="CQ33" s="28">
        <v>519</v>
      </c>
      <c r="CR33" s="4">
        <v>29</v>
      </c>
      <c r="CT33" s="28" t="s">
        <v>149</v>
      </c>
      <c r="CU33" s="28" t="s">
        <v>149</v>
      </c>
      <c r="CV33" s="28" t="s">
        <v>149</v>
      </c>
      <c r="CW33" s="28" t="s">
        <v>149</v>
      </c>
      <c r="CX33" s="28" t="s">
        <v>149</v>
      </c>
      <c r="CY33" s="28" t="s">
        <v>149</v>
      </c>
      <c r="CZ33" s="28" t="s">
        <v>149</v>
      </c>
      <c r="DA33" s="28" t="s">
        <v>149</v>
      </c>
      <c r="DB33" s="28" t="s">
        <v>149</v>
      </c>
      <c r="DC33" s="28" t="s">
        <v>149</v>
      </c>
      <c r="DD33" s="4">
        <v>29</v>
      </c>
      <c r="DF33" s="28" t="s">
        <v>149</v>
      </c>
      <c r="DG33" s="28" t="s">
        <v>149</v>
      </c>
      <c r="DH33" s="28" t="s">
        <v>149</v>
      </c>
      <c r="DI33" s="28" t="s">
        <v>149</v>
      </c>
      <c r="DJ33" s="28" t="s">
        <v>149</v>
      </c>
      <c r="DK33" s="28" t="s">
        <v>149</v>
      </c>
      <c r="DL33" s="28" t="s">
        <v>149</v>
      </c>
      <c r="DM33" s="28" t="s">
        <v>149</v>
      </c>
      <c r="DN33" s="28" t="s">
        <v>149</v>
      </c>
      <c r="DO33" s="28" t="s">
        <v>149</v>
      </c>
      <c r="DP33" s="4">
        <v>29</v>
      </c>
      <c r="DR33" s="28">
        <v>2302</v>
      </c>
      <c r="DS33" s="28">
        <v>2302</v>
      </c>
      <c r="DT33" s="28">
        <v>2302</v>
      </c>
      <c r="DU33" s="28">
        <v>2302</v>
      </c>
      <c r="DV33" s="28">
        <v>2313</v>
      </c>
      <c r="DW33" s="28">
        <v>2334</v>
      </c>
      <c r="DX33" s="28">
        <v>2357</v>
      </c>
      <c r="DY33" s="28">
        <v>2422</v>
      </c>
      <c r="DZ33" s="28">
        <v>2438</v>
      </c>
      <c r="EA33" s="28">
        <v>2438</v>
      </c>
      <c r="EB33" s="4">
        <v>29</v>
      </c>
      <c r="ED33" s="28">
        <v>2424</v>
      </c>
      <c r="EE33" s="28">
        <v>2417</v>
      </c>
      <c r="EF33" s="28">
        <v>2415</v>
      </c>
      <c r="EG33" s="28">
        <v>2421</v>
      </c>
      <c r="EH33" s="28">
        <v>2425</v>
      </c>
      <c r="EI33" s="28">
        <v>2444</v>
      </c>
      <c r="EJ33" s="28">
        <v>2502</v>
      </c>
      <c r="EK33" s="28">
        <v>2526</v>
      </c>
      <c r="EL33" s="28">
        <v>2550</v>
      </c>
      <c r="EM33" s="28">
        <v>2602</v>
      </c>
      <c r="EN33" s="4">
        <v>29</v>
      </c>
    </row>
    <row r="34" spans="2:144" x14ac:dyDescent="0.25">
      <c r="B34" s="28">
        <v>260</v>
      </c>
      <c r="C34" s="28">
        <v>260</v>
      </c>
      <c r="D34" s="28">
        <v>260</v>
      </c>
      <c r="E34" s="28" t="s">
        <v>149</v>
      </c>
      <c r="F34" s="28">
        <v>240</v>
      </c>
      <c r="G34" s="28">
        <v>220</v>
      </c>
      <c r="H34" s="28" t="s">
        <v>149</v>
      </c>
      <c r="I34" s="28">
        <v>170</v>
      </c>
      <c r="J34" s="28" t="s">
        <v>149</v>
      </c>
      <c r="K34" s="28" t="s">
        <v>149</v>
      </c>
      <c r="L34" s="4">
        <v>84</v>
      </c>
      <c r="N34" s="28" t="s">
        <v>149</v>
      </c>
      <c r="O34" s="28" t="s">
        <v>149</v>
      </c>
      <c r="P34" s="28" t="s">
        <v>149</v>
      </c>
      <c r="Q34" s="28" t="s">
        <v>149</v>
      </c>
      <c r="R34" s="28" t="s">
        <v>149</v>
      </c>
      <c r="S34" s="28" t="s">
        <v>149</v>
      </c>
      <c r="T34" s="28" t="s">
        <v>149</v>
      </c>
      <c r="U34" s="28" t="s">
        <v>149</v>
      </c>
      <c r="V34" s="28" t="s">
        <v>149</v>
      </c>
      <c r="W34" s="28" t="s">
        <v>149</v>
      </c>
      <c r="X34" s="4">
        <v>84</v>
      </c>
      <c r="Z34" s="4" t="s">
        <v>149</v>
      </c>
      <c r="AA34" s="4" t="s">
        <v>149</v>
      </c>
      <c r="AB34" s="4" t="s">
        <v>149</v>
      </c>
      <c r="AC34" s="4" t="s">
        <v>149</v>
      </c>
      <c r="AD34" s="4" t="s">
        <v>149</v>
      </c>
      <c r="AE34" s="4" t="s">
        <v>149</v>
      </c>
      <c r="AF34" s="4" t="s">
        <v>149</v>
      </c>
      <c r="AG34" s="4" t="s">
        <v>149</v>
      </c>
      <c r="AH34" s="4" t="s">
        <v>149</v>
      </c>
      <c r="AI34" s="4" t="s">
        <v>149</v>
      </c>
      <c r="AJ34" s="4">
        <v>30</v>
      </c>
      <c r="AL34" s="4" t="s">
        <v>149</v>
      </c>
      <c r="AM34" s="4" t="s">
        <v>149</v>
      </c>
      <c r="AN34" s="4" t="s">
        <v>149</v>
      </c>
      <c r="AO34" s="4" t="s">
        <v>149</v>
      </c>
      <c r="AP34" s="4" t="s">
        <v>149</v>
      </c>
      <c r="AQ34" s="4" t="s">
        <v>149</v>
      </c>
      <c r="AR34" s="4" t="s">
        <v>149</v>
      </c>
      <c r="AS34" s="4" t="s">
        <v>149</v>
      </c>
      <c r="AT34" s="4" t="s">
        <v>149</v>
      </c>
      <c r="AU34" s="4" t="s">
        <v>149</v>
      </c>
      <c r="AV34" s="4">
        <v>30</v>
      </c>
      <c r="AX34" s="4">
        <v>40</v>
      </c>
      <c r="AY34" s="4">
        <v>40</v>
      </c>
      <c r="AZ34" s="4">
        <v>40</v>
      </c>
      <c r="BA34" s="4">
        <v>38</v>
      </c>
      <c r="BB34" s="4">
        <v>33</v>
      </c>
      <c r="BC34" s="4" t="s">
        <v>149</v>
      </c>
      <c r="BD34" s="4">
        <v>29</v>
      </c>
      <c r="BE34" s="4">
        <v>24</v>
      </c>
      <c r="BF34" s="4">
        <v>22</v>
      </c>
      <c r="BG34" s="4">
        <v>21</v>
      </c>
      <c r="BH34" s="4">
        <v>84</v>
      </c>
      <c r="BJ34" s="4">
        <v>30</v>
      </c>
      <c r="BK34" s="4">
        <v>26</v>
      </c>
      <c r="BL34" s="4">
        <v>24</v>
      </c>
      <c r="BM34" s="4" t="s">
        <v>149</v>
      </c>
      <c r="BN34" s="4">
        <v>19</v>
      </c>
      <c r="BO34" s="4" t="s">
        <v>149</v>
      </c>
      <c r="BP34" s="4">
        <v>15</v>
      </c>
      <c r="BQ34" s="4" t="s">
        <v>149</v>
      </c>
      <c r="BR34" s="4">
        <v>13</v>
      </c>
      <c r="BS34" s="4" t="s">
        <v>149</v>
      </c>
      <c r="BT34" s="4">
        <v>84</v>
      </c>
      <c r="BV34" s="28">
        <v>258</v>
      </c>
      <c r="BW34" s="28">
        <v>301</v>
      </c>
      <c r="BX34" s="28">
        <v>302</v>
      </c>
      <c r="BY34" s="28">
        <v>306</v>
      </c>
      <c r="BZ34" s="28">
        <v>311</v>
      </c>
      <c r="CA34" s="28">
        <v>315</v>
      </c>
      <c r="CB34" s="28">
        <v>323</v>
      </c>
      <c r="CC34" s="28">
        <v>330</v>
      </c>
      <c r="CD34" s="28">
        <v>342</v>
      </c>
      <c r="CE34" s="28">
        <v>346</v>
      </c>
      <c r="CF34" s="4">
        <v>30</v>
      </c>
      <c r="CH34" s="28">
        <v>345</v>
      </c>
      <c r="CI34" s="28">
        <v>345</v>
      </c>
      <c r="CJ34" s="28">
        <v>345</v>
      </c>
      <c r="CK34" s="28">
        <v>352</v>
      </c>
      <c r="CL34" s="28">
        <v>357</v>
      </c>
      <c r="CM34" s="28">
        <v>412</v>
      </c>
      <c r="CN34" s="28">
        <v>421</v>
      </c>
      <c r="CO34" s="28">
        <v>433</v>
      </c>
      <c r="CP34" s="28">
        <v>518</v>
      </c>
      <c r="CQ34" s="28">
        <v>518</v>
      </c>
      <c r="CR34" s="4">
        <v>30</v>
      </c>
      <c r="CT34" s="28">
        <v>115</v>
      </c>
      <c r="CU34" s="28">
        <v>110</v>
      </c>
      <c r="CV34" s="28">
        <v>105</v>
      </c>
      <c r="CW34" s="28">
        <v>100</v>
      </c>
      <c r="CX34" s="28">
        <v>55</v>
      </c>
      <c r="CY34" s="28">
        <v>55</v>
      </c>
      <c r="CZ34" s="28">
        <v>55</v>
      </c>
      <c r="DA34" s="28">
        <v>55</v>
      </c>
      <c r="DB34" s="28">
        <v>55</v>
      </c>
      <c r="DC34" s="28">
        <v>55</v>
      </c>
      <c r="DD34" s="4">
        <v>30</v>
      </c>
      <c r="DF34" s="28">
        <v>115</v>
      </c>
      <c r="DG34" s="28">
        <v>110</v>
      </c>
      <c r="DH34" s="28">
        <v>105</v>
      </c>
      <c r="DI34" s="28">
        <v>100</v>
      </c>
      <c r="DJ34" s="28">
        <v>55</v>
      </c>
      <c r="DK34" s="28">
        <v>55</v>
      </c>
      <c r="DL34" s="28">
        <v>55</v>
      </c>
      <c r="DM34" s="28">
        <v>55</v>
      </c>
      <c r="DN34" s="28">
        <v>55</v>
      </c>
      <c r="DO34" s="28">
        <v>55</v>
      </c>
      <c r="DP34" s="4">
        <v>30</v>
      </c>
      <c r="DR34" s="28">
        <v>2259</v>
      </c>
      <c r="DS34" s="28">
        <v>2259</v>
      </c>
      <c r="DT34" s="28">
        <v>2259</v>
      </c>
      <c r="DU34" s="28">
        <v>2259</v>
      </c>
      <c r="DV34" s="28">
        <v>2310</v>
      </c>
      <c r="DW34" s="28">
        <v>2331</v>
      </c>
      <c r="DX34" s="28">
        <v>2354</v>
      </c>
      <c r="DY34" s="28">
        <v>2419</v>
      </c>
      <c r="DZ34" s="28">
        <v>2435</v>
      </c>
      <c r="EA34" s="28">
        <v>2435</v>
      </c>
      <c r="EB34" s="4">
        <v>30</v>
      </c>
      <c r="ED34" s="28">
        <v>2421</v>
      </c>
      <c r="EE34" s="28">
        <v>2414</v>
      </c>
      <c r="EF34" s="28">
        <v>2412</v>
      </c>
      <c r="EG34" s="28">
        <v>2418</v>
      </c>
      <c r="EH34" s="28">
        <v>2422</v>
      </c>
      <c r="EI34" s="28">
        <v>2441</v>
      </c>
      <c r="EJ34" s="28">
        <v>2459</v>
      </c>
      <c r="EK34" s="28">
        <v>2523</v>
      </c>
      <c r="EL34" s="28">
        <v>2547</v>
      </c>
      <c r="EM34" s="28">
        <v>2559</v>
      </c>
      <c r="EN34" s="4">
        <v>30</v>
      </c>
    </row>
    <row r="35" spans="2:144" x14ac:dyDescent="0.25">
      <c r="B35" s="28" t="s">
        <v>149</v>
      </c>
      <c r="C35" s="28" t="s">
        <v>149</v>
      </c>
      <c r="D35" s="28">
        <v>270</v>
      </c>
      <c r="E35" s="28">
        <v>260</v>
      </c>
      <c r="F35" s="28" t="s">
        <v>149</v>
      </c>
      <c r="G35" s="28">
        <v>230</v>
      </c>
      <c r="H35" s="28">
        <v>200</v>
      </c>
      <c r="I35" s="28">
        <v>180</v>
      </c>
      <c r="J35" s="28" t="s">
        <v>149</v>
      </c>
      <c r="K35" s="28" t="s">
        <v>149</v>
      </c>
      <c r="L35" s="4">
        <v>85</v>
      </c>
      <c r="N35" s="28" t="s">
        <v>149</v>
      </c>
      <c r="O35" s="28" t="s">
        <v>149</v>
      </c>
      <c r="P35" s="28" t="s">
        <v>149</v>
      </c>
      <c r="Q35" s="28" t="s">
        <v>149</v>
      </c>
      <c r="R35" s="28" t="s">
        <v>149</v>
      </c>
      <c r="S35" s="28" t="s">
        <v>149</v>
      </c>
      <c r="T35" s="28" t="s">
        <v>149</v>
      </c>
      <c r="U35" s="28" t="s">
        <v>149</v>
      </c>
      <c r="V35" s="28" t="s">
        <v>149</v>
      </c>
      <c r="W35" s="28" t="s">
        <v>149</v>
      </c>
      <c r="X35" s="4">
        <v>85</v>
      </c>
      <c r="Z35" s="4">
        <v>5.3</v>
      </c>
      <c r="AA35" s="4">
        <v>5.6</v>
      </c>
      <c r="AB35" s="4" t="s">
        <v>149</v>
      </c>
      <c r="AC35" s="4" t="s">
        <v>149</v>
      </c>
      <c r="AD35" s="4" t="s">
        <v>149</v>
      </c>
      <c r="AE35" s="4">
        <v>5.5</v>
      </c>
      <c r="AF35" s="4" t="s">
        <v>149</v>
      </c>
      <c r="AG35" s="4">
        <v>5</v>
      </c>
      <c r="AH35" s="4" t="s">
        <v>149</v>
      </c>
      <c r="AI35" s="4" t="s">
        <v>149</v>
      </c>
      <c r="AJ35" s="4">
        <v>31</v>
      </c>
      <c r="AL35" s="4" t="s">
        <v>149</v>
      </c>
      <c r="AM35" s="4" t="s">
        <v>149</v>
      </c>
      <c r="AN35" s="4" t="s">
        <v>149</v>
      </c>
      <c r="AO35" s="4" t="s">
        <v>149</v>
      </c>
      <c r="AP35" s="4" t="s">
        <v>149</v>
      </c>
      <c r="AQ35" s="4" t="s">
        <v>149</v>
      </c>
      <c r="AR35" s="4" t="s">
        <v>149</v>
      </c>
      <c r="AS35" s="4" t="s">
        <v>149</v>
      </c>
      <c r="AT35" s="4" t="s">
        <v>149</v>
      </c>
      <c r="AU35" s="4" t="s">
        <v>149</v>
      </c>
      <c r="AV35" s="4">
        <v>31</v>
      </c>
      <c r="AX35" s="4" t="s">
        <v>149</v>
      </c>
      <c r="AY35" s="4">
        <v>41</v>
      </c>
      <c r="AZ35" s="4">
        <v>41</v>
      </c>
      <c r="BA35" s="4">
        <v>39</v>
      </c>
      <c r="BB35" s="4">
        <v>34</v>
      </c>
      <c r="BC35" s="4">
        <v>32</v>
      </c>
      <c r="BD35" s="4">
        <v>30</v>
      </c>
      <c r="BE35" s="4">
        <v>25</v>
      </c>
      <c r="BF35" s="4" t="s">
        <v>149</v>
      </c>
      <c r="BG35" s="4">
        <v>22</v>
      </c>
      <c r="BH35" s="4">
        <v>85</v>
      </c>
      <c r="BJ35" s="4">
        <v>31</v>
      </c>
      <c r="BK35" s="4">
        <v>27</v>
      </c>
      <c r="BL35" s="4" t="s">
        <v>149</v>
      </c>
      <c r="BM35" s="4">
        <v>24</v>
      </c>
      <c r="BN35" s="4" t="s">
        <v>149</v>
      </c>
      <c r="BO35" s="4">
        <v>16</v>
      </c>
      <c r="BP35" s="4">
        <v>16</v>
      </c>
      <c r="BQ35" s="4">
        <v>14</v>
      </c>
      <c r="BR35" s="4" t="s">
        <v>149</v>
      </c>
      <c r="BS35" s="4" t="s">
        <v>149</v>
      </c>
      <c r="BT35" s="4">
        <v>85</v>
      </c>
      <c r="BV35" s="28">
        <v>257</v>
      </c>
      <c r="BW35" s="28">
        <v>300</v>
      </c>
      <c r="BX35" s="28">
        <v>301</v>
      </c>
      <c r="BY35" s="28">
        <v>305</v>
      </c>
      <c r="BZ35" s="28">
        <v>310</v>
      </c>
      <c r="CA35" s="28">
        <v>314</v>
      </c>
      <c r="CB35" s="28">
        <v>322</v>
      </c>
      <c r="CC35" s="28">
        <v>329</v>
      </c>
      <c r="CD35" s="28">
        <v>341</v>
      </c>
      <c r="CE35" s="28">
        <v>345</v>
      </c>
      <c r="CF35" s="4">
        <v>31</v>
      </c>
      <c r="CH35" s="28">
        <v>344</v>
      </c>
      <c r="CI35" s="28">
        <v>344</v>
      </c>
      <c r="CJ35" s="28">
        <v>344</v>
      </c>
      <c r="CK35" s="28">
        <v>351</v>
      </c>
      <c r="CL35" s="28">
        <v>356</v>
      </c>
      <c r="CM35" s="28">
        <v>411</v>
      </c>
      <c r="CN35" s="28">
        <v>420</v>
      </c>
      <c r="CO35" s="28">
        <v>432</v>
      </c>
      <c r="CP35" s="28">
        <v>517</v>
      </c>
      <c r="CQ35" s="28">
        <v>517</v>
      </c>
      <c r="CR35" s="4">
        <v>31</v>
      </c>
      <c r="CT35" s="28" t="s">
        <v>149</v>
      </c>
      <c r="CU35" s="28" t="s">
        <v>149</v>
      </c>
      <c r="CV35" s="28" t="s">
        <v>149</v>
      </c>
      <c r="CW35" s="28" t="s">
        <v>149</v>
      </c>
      <c r="CX35" s="28" t="s">
        <v>149</v>
      </c>
      <c r="CY35" s="28" t="s">
        <v>149</v>
      </c>
      <c r="CZ35" s="28" t="s">
        <v>149</v>
      </c>
      <c r="DA35" s="28" t="s">
        <v>149</v>
      </c>
      <c r="DB35" s="28" t="s">
        <v>149</v>
      </c>
      <c r="DC35" s="28" t="s">
        <v>149</v>
      </c>
      <c r="DD35" s="4">
        <v>31</v>
      </c>
      <c r="DF35" s="28" t="s">
        <v>149</v>
      </c>
      <c r="DG35" s="28" t="s">
        <v>149</v>
      </c>
      <c r="DH35" s="28" t="s">
        <v>149</v>
      </c>
      <c r="DI35" s="28" t="s">
        <v>149</v>
      </c>
      <c r="DJ35" s="28" t="s">
        <v>149</v>
      </c>
      <c r="DK35" s="28" t="s">
        <v>149</v>
      </c>
      <c r="DL35" s="28" t="s">
        <v>149</v>
      </c>
      <c r="DM35" s="28" t="s">
        <v>149</v>
      </c>
      <c r="DN35" s="28" t="s">
        <v>149</v>
      </c>
      <c r="DO35" s="28" t="s">
        <v>149</v>
      </c>
      <c r="DP35" s="4">
        <v>31</v>
      </c>
      <c r="DR35" s="28">
        <v>2257</v>
      </c>
      <c r="DS35" s="28">
        <v>2257</v>
      </c>
      <c r="DT35" s="28">
        <v>2257</v>
      </c>
      <c r="DU35" s="28">
        <v>2257</v>
      </c>
      <c r="DV35" s="28">
        <v>2308</v>
      </c>
      <c r="DW35" s="28">
        <v>2329</v>
      </c>
      <c r="DX35" s="28">
        <v>2352</v>
      </c>
      <c r="DY35" s="28">
        <v>2417</v>
      </c>
      <c r="DZ35" s="28">
        <v>2433</v>
      </c>
      <c r="EA35" s="28">
        <v>2433</v>
      </c>
      <c r="EB35" s="4">
        <v>31</v>
      </c>
      <c r="ED35" s="28">
        <v>2419</v>
      </c>
      <c r="EE35" s="28">
        <v>2412</v>
      </c>
      <c r="EF35" s="28">
        <v>2410</v>
      </c>
      <c r="EG35" s="28">
        <v>2416</v>
      </c>
      <c r="EH35" s="28">
        <v>2420</v>
      </c>
      <c r="EI35" s="28">
        <v>2439</v>
      </c>
      <c r="EJ35" s="28">
        <v>2457</v>
      </c>
      <c r="EK35" s="28">
        <v>2521</v>
      </c>
      <c r="EL35" s="28">
        <v>2545</v>
      </c>
      <c r="EM35" s="28">
        <v>2557</v>
      </c>
      <c r="EN35" s="4">
        <v>31</v>
      </c>
    </row>
    <row r="36" spans="2:144" x14ac:dyDescent="0.25">
      <c r="B36" s="28" t="s">
        <v>149</v>
      </c>
      <c r="C36" s="28">
        <v>270</v>
      </c>
      <c r="D36" s="28" t="s">
        <v>149</v>
      </c>
      <c r="E36" s="28" t="s">
        <v>149</v>
      </c>
      <c r="F36" s="28">
        <v>250</v>
      </c>
      <c r="G36" s="28" t="s">
        <v>149</v>
      </c>
      <c r="H36" s="28" t="s">
        <v>149</v>
      </c>
      <c r="I36" s="28">
        <v>190</v>
      </c>
      <c r="J36" s="28" t="s">
        <v>149</v>
      </c>
      <c r="K36" s="28" t="s">
        <v>149</v>
      </c>
      <c r="L36" s="4">
        <v>86</v>
      </c>
      <c r="N36" s="28" t="s">
        <v>149</v>
      </c>
      <c r="O36" s="28" t="s">
        <v>149</v>
      </c>
      <c r="P36" s="28">
        <v>160</v>
      </c>
      <c r="Q36" s="28" t="s">
        <v>149</v>
      </c>
      <c r="R36" s="28" t="s">
        <v>149</v>
      </c>
      <c r="S36" s="28" t="s">
        <v>149</v>
      </c>
      <c r="T36" s="28" t="s">
        <v>149</v>
      </c>
      <c r="U36" s="28" t="s">
        <v>149</v>
      </c>
      <c r="V36" s="28" t="s">
        <v>149</v>
      </c>
      <c r="W36" s="28" t="s">
        <v>149</v>
      </c>
      <c r="X36" s="4">
        <v>86</v>
      </c>
      <c r="Z36" s="4" t="s">
        <v>149</v>
      </c>
      <c r="AA36" s="4" t="s">
        <v>149</v>
      </c>
      <c r="AB36" s="4">
        <v>5.8</v>
      </c>
      <c r="AC36" s="4">
        <v>5.9</v>
      </c>
      <c r="AD36" s="4">
        <v>5.8</v>
      </c>
      <c r="AE36" s="4" t="s">
        <v>149</v>
      </c>
      <c r="AF36" s="4">
        <v>5.4</v>
      </c>
      <c r="AG36" s="4" t="s">
        <v>149</v>
      </c>
      <c r="AH36" s="4" t="s">
        <v>149</v>
      </c>
      <c r="AI36" s="4">
        <v>4.5</v>
      </c>
      <c r="AJ36" s="4">
        <v>32</v>
      </c>
      <c r="AL36" s="4">
        <v>3.5</v>
      </c>
      <c r="AM36" s="4" t="s">
        <v>149</v>
      </c>
      <c r="AN36" s="4" t="s">
        <v>149</v>
      </c>
      <c r="AO36" s="4" t="s">
        <v>149</v>
      </c>
      <c r="AP36" s="4">
        <v>3.7</v>
      </c>
      <c r="AQ36" s="4" t="s">
        <v>149</v>
      </c>
      <c r="AR36" s="4" t="s">
        <v>149</v>
      </c>
      <c r="AS36" s="4">
        <v>3.1</v>
      </c>
      <c r="AT36" s="4" t="s">
        <v>149</v>
      </c>
      <c r="AU36" s="4" t="s">
        <v>149</v>
      </c>
      <c r="AV36" s="4">
        <v>32</v>
      </c>
      <c r="AX36" s="4">
        <v>41</v>
      </c>
      <c r="AY36" s="4">
        <v>42</v>
      </c>
      <c r="AZ36" s="4">
        <v>42</v>
      </c>
      <c r="BA36" s="4">
        <v>40</v>
      </c>
      <c r="BB36" s="4">
        <v>37</v>
      </c>
      <c r="BC36" s="4">
        <v>33</v>
      </c>
      <c r="BD36" s="4">
        <v>31</v>
      </c>
      <c r="BE36" s="4">
        <v>26</v>
      </c>
      <c r="BF36" s="4">
        <v>23</v>
      </c>
      <c r="BG36" s="4" t="s">
        <v>149</v>
      </c>
      <c r="BH36" s="4">
        <v>86</v>
      </c>
      <c r="BJ36" s="4">
        <v>32</v>
      </c>
      <c r="BK36" s="4">
        <v>28</v>
      </c>
      <c r="BL36" s="4">
        <v>25</v>
      </c>
      <c r="BM36" s="4" t="s">
        <v>149</v>
      </c>
      <c r="BN36" s="4">
        <v>20</v>
      </c>
      <c r="BO36" s="4">
        <v>17</v>
      </c>
      <c r="BP36" s="4">
        <v>17</v>
      </c>
      <c r="BQ36" s="4" t="s">
        <v>149</v>
      </c>
      <c r="BR36" s="4" t="s">
        <v>149</v>
      </c>
      <c r="BS36" s="4">
        <v>13</v>
      </c>
      <c r="BT36" s="4">
        <v>86</v>
      </c>
      <c r="BV36" s="28">
        <v>256</v>
      </c>
      <c r="BW36" s="28">
        <v>259</v>
      </c>
      <c r="BX36" s="28">
        <v>300</v>
      </c>
      <c r="BY36" s="28">
        <v>304</v>
      </c>
      <c r="BZ36" s="28">
        <v>309</v>
      </c>
      <c r="CA36" s="28">
        <v>313</v>
      </c>
      <c r="CB36" s="28">
        <v>321</v>
      </c>
      <c r="CC36" s="28">
        <v>328</v>
      </c>
      <c r="CD36" s="28">
        <v>340</v>
      </c>
      <c r="CE36" s="28">
        <v>344</v>
      </c>
      <c r="CF36" s="4">
        <v>32</v>
      </c>
      <c r="CH36" s="28">
        <v>343</v>
      </c>
      <c r="CI36" s="28">
        <v>343</v>
      </c>
      <c r="CJ36" s="28">
        <v>343</v>
      </c>
      <c r="CK36" s="28">
        <v>350</v>
      </c>
      <c r="CL36" s="28">
        <v>355</v>
      </c>
      <c r="CM36" s="28">
        <v>410</v>
      </c>
      <c r="CN36" s="28">
        <v>419</v>
      </c>
      <c r="CO36" s="28">
        <v>431</v>
      </c>
      <c r="CP36" s="28">
        <v>516</v>
      </c>
      <c r="CQ36" s="28">
        <v>516</v>
      </c>
      <c r="CR36" s="4">
        <v>32</v>
      </c>
      <c r="CT36" s="28">
        <v>116</v>
      </c>
      <c r="CU36" s="28">
        <v>111</v>
      </c>
      <c r="CV36" s="28">
        <v>106</v>
      </c>
      <c r="CW36" s="28">
        <v>101</v>
      </c>
      <c r="CX36" s="28">
        <v>56</v>
      </c>
      <c r="CY36" s="28">
        <v>56</v>
      </c>
      <c r="CZ36" s="28">
        <v>56</v>
      </c>
      <c r="DA36" s="28">
        <v>56</v>
      </c>
      <c r="DB36" s="28">
        <v>56</v>
      </c>
      <c r="DC36" s="28">
        <v>56</v>
      </c>
      <c r="DD36" s="4">
        <v>32</v>
      </c>
      <c r="DF36" s="28">
        <v>116</v>
      </c>
      <c r="DG36" s="28">
        <v>111</v>
      </c>
      <c r="DH36" s="28">
        <v>106</v>
      </c>
      <c r="DI36" s="28">
        <v>101</v>
      </c>
      <c r="DJ36" s="28">
        <v>56</v>
      </c>
      <c r="DK36" s="28">
        <v>56</v>
      </c>
      <c r="DL36" s="28">
        <v>56</v>
      </c>
      <c r="DM36" s="28">
        <v>56</v>
      </c>
      <c r="DN36" s="28">
        <v>56</v>
      </c>
      <c r="DO36" s="28">
        <v>56</v>
      </c>
      <c r="DP36" s="4">
        <v>32</v>
      </c>
      <c r="DR36" s="28">
        <v>2255</v>
      </c>
      <c r="DS36" s="28">
        <v>2255</v>
      </c>
      <c r="DT36" s="28">
        <v>2255</v>
      </c>
      <c r="DU36" s="28">
        <v>2255</v>
      </c>
      <c r="DV36" s="28">
        <v>2306</v>
      </c>
      <c r="DW36" s="28">
        <v>2327</v>
      </c>
      <c r="DX36" s="28">
        <v>2350</v>
      </c>
      <c r="DY36" s="28">
        <v>2415</v>
      </c>
      <c r="DZ36" s="28">
        <v>2431</v>
      </c>
      <c r="EA36" s="28">
        <v>2431</v>
      </c>
      <c r="EB36" s="4">
        <v>32</v>
      </c>
      <c r="ED36" s="28">
        <v>2417</v>
      </c>
      <c r="EE36" s="28">
        <v>2410</v>
      </c>
      <c r="EF36" s="28">
        <v>2408</v>
      </c>
      <c r="EG36" s="28">
        <v>2414</v>
      </c>
      <c r="EH36" s="28">
        <v>2418</v>
      </c>
      <c r="EI36" s="28">
        <v>2437</v>
      </c>
      <c r="EJ36" s="28">
        <v>2455</v>
      </c>
      <c r="EK36" s="28">
        <v>2519</v>
      </c>
      <c r="EL36" s="28">
        <v>2543</v>
      </c>
      <c r="EM36" s="28">
        <v>2555</v>
      </c>
      <c r="EN36" s="4">
        <v>32</v>
      </c>
    </row>
    <row r="37" spans="2:144" x14ac:dyDescent="0.25">
      <c r="B37" s="28">
        <v>270</v>
      </c>
      <c r="C37" s="28" t="s">
        <v>149</v>
      </c>
      <c r="D37" s="28">
        <v>280</v>
      </c>
      <c r="E37" s="28">
        <v>270</v>
      </c>
      <c r="F37" s="28" t="s">
        <v>149</v>
      </c>
      <c r="G37" s="28">
        <v>240</v>
      </c>
      <c r="H37" s="28">
        <v>210</v>
      </c>
      <c r="I37" s="28" t="s">
        <v>149</v>
      </c>
      <c r="J37" s="28" t="s">
        <v>149</v>
      </c>
      <c r="K37" s="28" t="s">
        <v>149</v>
      </c>
      <c r="L37" s="4">
        <v>87</v>
      </c>
      <c r="N37" s="28">
        <v>160</v>
      </c>
      <c r="O37" s="28">
        <v>160</v>
      </c>
      <c r="P37" s="28" t="s">
        <v>149</v>
      </c>
      <c r="Q37" s="28" t="s">
        <v>149</v>
      </c>
      <c r="R37" s="28" t="s">
        <v>149</v>
      </c>
      <c r="S37" s="28" t="s">
        <v>149</v>
      </c>
      <c r="T37" s="28" t="s">
        <v>149</v>
      </c>
      <c r="U37" s="28" t="s">
        <v>149</v>
      </c>
      <c r="V37" s="28" t="s">
        <v>149</v>
      </c>
      <c r="W37" s="28" t="s">
        <v>149</v>
      </c>
      <c r="X37" s="4">
        <v>87</v>
      </c>
      <c r="Z37" s="4" t="s">
        <v>149</v>
      </c>
      <c r="AA37" s="4">
        <v>5.7</v>
      </c>
      <c r="AB37" s="4" t="s">
        <v>149</v>
      </c>
      <c r="AC37" s="4" t="s">
        <v>149</v>
      </c>
      <c r="AD37" s="4" t="s">
        <v>149</v>
      </c>
      <c r="AE37" s="4">
        <v>5.6</v>
      </c>
      <c r="AF37" s="4" t="s">
        <v>149</v>
      </c>
      <c r="AG37" s="4" t="s">
        <v>149</v>
      </c>
      <c r="AH37" s="4" t="s">
        <v>149</v>
      </c>
      <c r="AI37" s="4" t="s">
        <v>149</v>
      </c>
      <c r="AJ37" s="4">
        <v>33</v>
      </c>
      <c r="AL37" s="4" t="s">
        <v>149</v>
      </c>
      <c r="AM37" s="4" t="s">
        <v>149</v>
      </c>
      <c r="AN37" s="4" t="s">
        <v>149</v>
      </c>
      <c r="AO37" s="4" t="s">
        <v>149</v>
      </c>
      <c r="AP37" s="4" t="s">
        <v>149</v>
      </c>
      <c r="AQ37" s="4" t="s">
        <v>149</v>
      </c>
      <c r="AR37" s="4" t="s">
        <v>149</v>
      </c>
      <c r="AS37" s="4" t="s">
        <v>149</v>
      </c>
      <c r="AT37" s="4" t="s">
        <v>149</v>
      </c>
      <c r="AU37" s="4" t="s">
        <v>149</v>
      </c>
      <c r="AV37" s="4">
        <v>33</v>
      </c>
      <c r="AX37" s="4">
        <v>42</v>
      </c>
      <c r="AY37" s="4">
        <v>43</v>
      </c>
      <c r="AZ37" s="4">
        <v>43</v>
      </c>
      <c r="BA37" s="4">
        <v>41</v>
      </c>
      <c r="BB37" s="4">
        <v>38</v>
      </c>
      <c r="BC37" s="4">
        <v>34</v>
      </c>
      <c r="BD37" s="4">
        <v>32</v>
      </c>
      <c r="BE37" s="4">
        <v>27</v>
      </c>
      <c r="BF37" s="4">
        <v>24</v>
      </c>
      <c r="BG37" s="4">
        <v>23</v>
      </c>
      <c r="BH37" s="4">
        <v>87</v>
      </c>
      <c r="BJ37" s="4">
        <v>33</v>
      </c>
      <c r="BK37" s="4">
        <v>30</v>
      </c>
      <c r="BL37" s="4">
        <v>26</v>
      </c>
      <c r="BM37" s="4">
        <v>25</v>
      </c>
      <c r="BN37" s="4" t="s">
        <v>149</v>
      </c>
      <c r="BO37" s="4">
        <v>18</v>
      </c>
      <c r="BP37" s="4" t="s">
        <v>149</v>
      </c>
      <c r="BQ37" s="4">
        <v>15</v>
      </c>
      <c r="BR37" s="4" t="s">
        <v>149</v>
      </c>
      <c r="BS37" s="4" t="s">
        <v>149</v>
      </c>
      <c r="BT37" s="4">
        <v>87</v>
      </c>
      <c r="BV37" s="28">
        <v>255</v>
      </c>
      <c r="BW37" s="28">
        <v>258</v>
      </c>
      <c r="BX37" s="28">
        <v>259</v>
      </c>
      <c r="BY37" s="28">
        <v>303</v>
      </c>
      <c r="BZ37" s="28">
        <v>308</v>
      </c>
      <c r="CA37" s="28">
        <v>312</v>
      </c>
      <c r="CB37" s="28">
        <v>320</v>
      </c>
      <c r="CC37" s="28">
        <v>327</v>
      </c>
      <c r="CD37" s="28">
        <v>339</v>
      </c>
      <c r="CE37" s="28">
        <v>343</v>
      </c>
      <c r="CF37" s="4">
        <v>33</v>
      </c>
      <c r="CH37" s="28">
        <v>342</v>
      </c>
      <c r="CI37" s="28">
        <v>342</v>
      </c>
      <c r="CJ37" s="28">
        <v>342</v>
      </c>
      <c r="CK37" s="28">
        <v>349</v>
      </c>
      <c r="CL37" s="28">
        <v>354</v>
      </c>
      <c r="CM37" s="28">
        <v>409</v>
      </c>
      <c r="CN37" s="28">
        <v>418</v>
      </c>
      <c r="CO37" s="28">
        <v>430</v>
      </c>
      <c r="CP37" s="28">
        <v>515</v>
      </c>
      <c r="CQ37" s="28">
        <v>515</v>
      </c>
      <c r="CR37" s="4">
        <v>33</v>
      </c>
      <c r="CT37" s="28" t="s">
        <v>149</v>
      </c>
      <c r="CU37" s="28" t="s">
        <v>149</v>
      </c>
      <c r="CV37" s="28" t="s">
        <v>149</v>
      </c>
      <c r="CW37" s="28" t="s">
        <v>149</v>
      </c>
      <c r="CX37" s="28" t="s">
        <v>149</v>
      </c>
      <c r="CY37" s="28" t="s">
        <v>149</v>
      </c>
      <c r="CZ37" s="28" t="s">
        <v>149</v>
      </c>
      <c r="DA37" s="28" t="s">
        <v>149</v>
      </c>
      <c r="DB37" s="28" t="s">
        <v>149</v>
      </c>
      <c r="DC37" s="28" t="s">
        <v>149</v>
      </c>
      <c r="DD37" s="4">
        <v>33</v>
      </c>
      <c r="DF37" s="28" t="s">
        <v>149</v>
      </c>
      <c r="DG37" s="28" t="s">
        <v>149</v>
      </c>
      <c r="DH37" s="28" t="s">
        <v>149</v>
      </c>
      <c r="DI37" s="28" t="s">
        <v>149</v>
      </c>
      <c r="DJ37" s="28" t="s">
        <v>149</v>
      </c>
      <c r="DK37" s="28" t="s">
        <v>149</v>
      </c>
      <c r="DL37" s="28" t="s">
        <v>149</v>
      </c>
      <c r="DM37" s="28" t="s">
        <v>149</v>
      </c>
      <c r="DN37" s="28" t="s">
        <v>149</v>
      </c>
      <c r="DO37" s="28" t="s">
        <v>149</v>
      </c>
      <c r="DP37" s="4">
        <v>33</v>
      </c>
      <c r="DR37" s="28">
        <v>2253</v>
      </c>
      <c r="DS37" s="28">
        <v>2253</v>
      </c>
      <c r="DT37" s="28">
        <v>2253</v>
      </c>
      <c r="DU37" s="28">
        <v>2253</v>
      </c>
      <c r="DV37" s="28">
        <v>2304</v>
      </c>
      <c r="DW37" s="28">
        <v>2325</v>
      </c>
      <c r="DX37" s="28">
        <v>2348</v>
      </c>
      <c r="DY37" s="28">
        <v>2413</v>
      </c>
      <c r="DZ37" s="28">
        <v>2429</v>
      </c>
      <c r="EA37" s="28">
        <v>2429</v>
      </c>
      <c r="EB37" s="4">
        <v>33</v>
      </c>
      <c r="ED37" s="28">
        <v>2415</v>
      </c>
      <c r="EE37" s="28">
        <v>2408</v>
      </c>
      <c r="EF37" s="28">
        <v>2406</v>
      </c>
      <c r="EG37" s="28">
        <v>2412</v>
      </c>
      <c r="EH37" s="28">
        <v>2416</v>
      </c>
      <c r="EI37" s="28">
        <v>2435</v>
      </c>
      <c r="EJ37" s="28">
        <v>2453</v>
      </c>
      <c r="EK37" s="28">
        <v>2517</v>
      </c>
      <c r="EL37" s="28">
        <v>2541</v>
      </c>
      <c r="EM37" s="28">
        <v>2553</v>
      </c>
      <c r="EN37" s="4">
        <v>33</v>
      </c>
    </row>
    <row r="38" spans="2:144" x14ac:dyDescent="0.25">
      <c r="B38" s="28" t="s">
        <v>149</v>
      </c>
      <c r="C38" s="28">
        <v>280</v>
      </c>
      <c r="D38" s="28">
        <v>290</v>
      </c>
      <c r="E38" s="28">
        <v>280</v>
      </c>
      <c r="F38" s="28">
        <v>260</v>
      </c>
      <c r="G38" s="28" t="s">
        <v>149</v>
      </c>
      <c r="H38" s="28" t="s">
        <v>149</v>
      </c>
      <c r="I38" s="28">
        <v>200</v>
      </c>
      <c r="J38" s="28" t="s">
        <v>149</v>
      </c>
      <c r="K38" s="28" t="s">
        <v>149</v>
      </c>
      <c r="L38" s="4">
        <v>88</v>
      </c>
      <c r="N38" s="28" t="s">
        <v>149</v>
      </c>
      <c r="O38" s="28" t="s">
        <v>149</v>
      </c>
      <c r="P38" s="28" t="s">
        <v>149</v>
      </c>
      <c r="Q38" s="28">
        <v>160</v>
      </c>
      <c r="R38" s="28" t="s">
        <v>149</v>
      </c>
      <c r="S38" s="28" t="s">
        <v>149</v>
      </c>
      <c r="T38" s="28" t="s">
        <v>149</v>
      </c>
      <c r="U38" s="28" t="s">
        <v>149</v>
      </c>
      <c r="V38" s="28" t="s">
        <v>149</v>
      </c>
      <c r="W38" s="28" t="s">
        <v>149</v>
      </c>
      <c r="X38" s="4">
        <v>88</v>
      </c>
      <c r="Z38" s="4">
        <v>5.4</v>
      </c>
      <c r="AA38" s="4" t="s">
        <v>149</v>
      </c>
      <c r="AB38" s="4" t="s">
        <v>149</v>
      </c>
      <c r="AC38" s="4" t="s">
        <v>149</v>
      </c>
      <c r="AD38" s="4" t="s">
        <v>149</v>
      </c>
      <c r="AE38" s="4" t="s">
        <v>149</v>
      </c>
      <c r="AF38" s="4" t="s">
        <v>149</v>
      </c>
      <c r="AG38" s="4">
        <v>5.0999999999999996</v>
      </c>
      <c r="AH38" s="4" t="s">
        <v>149</v>
      </c>
      <c r="AI38" s="4" t="s">
        <v>149</v>
      </c>
      <c r="AJ38" s="4">
        <v>34</v>
      </c>
      <c r="AL38" s="4" t="s">
        <v>149</v>
      </c>
      <c r="AM38" s="4" t="s">
        <v>149</v>
      </c>
      <c r="AN38" s="4">
        <v>3.8</v>
      </c>
      <c r="AO38" s="4">
        <v>3.8</v>
      </c>
      <c r="AP38" s="4" t="s">
        <v>149</v>
      </c>
      <c r="AQ38" s="4">
        <v>3.5</v>
      </c>
      <c r="AR38" s="4">
        <v>3.4</v>
      </c>
      <c r="AS38" s="4" t="s">
        <v>149</v>
      </c>
      <c r="AT38" s="4">
        <v>3.2</v>
      </c>
      <c r="AU38" s="4">
        <v>3.2</v>
      </c>
      <c r="AV38" s="4">
        <v>34</v>
      </c>
      <c r="AX38" s="4">
        <v>43</v>
      </c>
      <c r="AY38" s="4">
        <v>44</v>
      </c>
      <c r="AZ38" s="4">
        <v>44</v>
      </c>
      <c r="BA38" s="4">
        <v>42</v>
      </c>
      <c r="BB38" s="4">
        <v>39</v>
      </c>
      <c r="BC38" s="4">
        <v>36</v>
      </c>
      <c r="BD38" s="4" t="s">
        <v>149</v>
      </c>
      <c r="BE38" s="4">
        <v>28</v>
      </c>
      <c r="BF38" s="4">
        <v>25</v>
      </c>
      <c r="BG38" s="4" t="s">
        <v>149</v>
      </c>
      <c r="BH38" s="4">
        <v>88</v>
      </c>
      <c r="BJ38" s="4">
        <v>34</v>
      </c>
      <c r="BK38" s="4">
        <v>31</v>
      </c>
      <c r="BL38" s="4">
        <v>27</v>
      </c>
      <c r="BM38" s="4">
        <v>26</v>
      </c>
      <c r="BN38" s="4">
        <v>21</v>
      </c>
      <c r="BO38" s="4">
        <v>19</v>
      </c>
      <c r="BP38" s="4">
        <v>18</v>
      </c>
      <c r="BQ38" s="4">
        <v>16</v>
      </c>
      <c r="BR38" s="4" t="s">
        <v>149</v>
      </c>
      <c r="BS38" s="4" t="s">
        <v>149</v>
      </c>
      <c r="BT38" s="4">
        <v>88</v>
      </c>
      <c r="BV38" s="28">
        <v>254</v>
      </c>
      <c r="BW38" s="28">
        <v>257</v>
      </c>
      <c r="BX38" s="28">
        <v>258</v>
      </c>
      <c r="BY38" s="28">
        <v>302</v>
      </c>
      <c r="BZ38" s="28">
        <v>307</v>
      </c>
      <c r="CA38" s="28">
        <v>311</v>
      </c>
      <c r="CB38" s="28">
        <v>319</v>
      </c>
      <c r="CC38" s="28">
        <v>326</v>
      </c>
      <c r="CD38" s="28">
        <v>338</v>
      </c>
      <c r="CE38" s="28">
        <v>342</v>
      </c>
      <c r="CF38" s="4">
        <v>34</v>
      </c>
      <c r="CH38" s="28">
        <v>341</v>
      </c>
      <c r="CI38" s="28">
        <v>341</v>
      </c>
      <c r="CJ38" s="28">
        <v>341</v>
      </c>
      <c r="CK38" s="28">
        <v>348</v>
      </c>
      <c r="CL38" s="28">
        <v>353</v>
      </c>
      <c r="CM38" s="28">
        <v>408</v>
      </c>
      <c r="CN38" s="28">
        <v>417</v>
      </c>
      <c r="CO38" s="28">
        <v>429</v>
      </c>
      <c r="CP38" s="28">
        <v>514</v>
      </c>
      <c r="CQ38" s="28">
        <v>514</v>
      </c>
      <c r="CR38" s="4">
        <v>34</v>
      </c>
      <c r="CT38" s="28">
        <v>117</v>
      </c>
      <c r="CU38" s="28">
        <v>112</v>
      </c>
      <c r="CV38" s="28">
        <v>107</v>
      </c>
      <c r="CW38" s="28">
        <v>102</v>
      </c>
      <c r="CX38" s="28">
        <v>57</v>
      </c>
      <c r="CY38" s="28">
        <v>57</v>
      </c>
      <c r="CZ38" s="28">
        <v>57</v>
      </c>
      <c r="DA38" s="28">
        <v>57</v>
      </c>
      <c r="DB38" s="28">
        <v>57</v>
      </c>
      <c r="DC38" s="28">
        <v>57</v>
      </c>
      <c r="DD38" s="4">
        <v>34</v>
      </c>
      <c r="DF38" s="28">
        <v>117</v>
      </c>
      <c r="DG38" s="28">
        <v>112</v>
      </c>
      <c r="DH38" s="28">
        <v>107</v>
      </c>
      <c r="DI38" s="28">
        <v>102</v>
      </c>
      <c r="DJ38" s="28">
        <v>57</v>
      </c>
      <c r="DK38" s="28">
        <v>57</v>
      </c>
      <c r="DL38" s="28">
        <v>57</v>
      </c>
      <c r="DM38" s="28">
        <v>57</v>
      </c>
      <c r="DN38" s="28">
        <v>57</v>
      </c>
      <c r="DO38" s="28">
        <v>57</v>
      </c>
      <c r="DP38" s="4">
        <v>34</v>
      </c>
      <c r="DR38" s="28">
        <v>2251</v>
      </c>
      <c r="DS38" s="28">
        <v>2251</v>
      </c>
      <c r="DT38" s="28">
        <v>2251</v>
      </c>
      <c r="DU38" s="28">
        <v>2251</v>
      </c>
      <c r="DV38" s="28">
        <v>2302</v>
      </c>
      <c r="DW38" s="28">
        <v>2323</v>
      </c>
      <c r="DX38" s="28">
        <v>2346</v>
      </c>
      <c r="DY38" s="28">
        <v>2411</v>
      </c>
      <c r="DZ38" s="28">
        <v>2427</v>
      </c>
      <c r="EA38" s="28">
        <v>2427</v>
      </c>
      <c r="EB38" s="4">
        <v>34</v>
      </c>
      <c r="ED38" s="28">
        <v>2413</v>
      </c>
      <c r="EE38" s="28">
        <v>2406</v>
      </c>
      <c r="EF38" s="28">
        <v>2404</v>
      </c>
      <c r="EG38" s="28">
        <v>2410</v>
      </c>
      <c r="EH38" s="28">
        <v>2414</v>
      </c>
      <c r="EI38" s="28">
        <v>2433</v>
      </c>
      <c r="EJ38" s="28">
        <v>2451</v>
      </c>
      <c r="EK38" s="28">
        <v>2515</v>
      </c>
      <c r="EL38" s="28">
        <v>2539</v>
      </c>
      <c r="EM38" s="28">
        <v>2551</v>
      </c>
      <c r="EN38" s="4">
        <v>34</v>
      </c>
    </row>
    <row r="39" spans="2:144" x14ac:dyDescent="0.25">
      <c r="B39" s="28" t="s">
        <v>149</v>
      </c>
      <c r="C39" s="28">
        <v>290</v>
      </c>
      <c r="D39" s="28">
        <v>300</v>
      </c>
      <c r="E39" s="28">
        <v>290</v>
      </c>
      <c r="F39" s="28" t="s">
        <v>149</v>
      </c>
      <c r="G39" s="28">
        <v>250</v>
      </c>
      <c r="H39" s="28">
        <v>220</v>
      </c>
      <c r="I39" s="28" t="s">
        <v>149</v>
      </c>
      <c r="J39" s="28">
        <v>170</v>
      </c>
      <c r="K39" s="28" t="s">
        <v>149</v>
      </c>
      <c r="L39" s="4">
        <v>89</v>
      </c>
      <c r="N39" s="28" t="s">
        <v>149</v>
      </c>
      <c r="O39" s="28">
        <v>170</v>
      </c>
      <c r="P39" s="28">
        <v>170</v>
      </c>
      <c r="Q39" s="28" t="s">
        <v>149</v>
      </c>
      <c r="R39" s="28" t="s">
        <v>149</v>
      </c>
      <c r="S39" s="28" t="s">
        <v>149</v>
      </c>
      <c r="T39" s="28" t="s">
        <v>149</v>
      </c>
      <c r="U39" s="28" t="s">
        <v>149</v>
      </c>
      <c r="V39" s="28" t="s">
        <v>149</v>
      </c>
      <c r="W39" s="28" t="s">
        <v>149</v>
      </c>
      <c r="X39" s="4">
        <v>89</v>
      </c>
      <c r="Z39" s="4" t="s">
        <v>149</v>
      </c>
      <c r="AA39" s="4" t="s">
        <v>149</v>
      </c>
      <c r="AB39" s="4" t="s">
        <v>149</v>
      </c>
      <c r="AC39" s="4" t="s">
        <v>149</v>
      </c>
      <c r="AD39" s="4" t="s">
        <v>149</v>
      </c>
      <c r="AE39" s="4" t="s">
        <v>149</v>
      </c>
      <c r="AF39" s="4" t="s">
        <v>149</v>
      </c>
      <c r="AG39" s="4" t="s">
        <v>149</v>
      </c>
      <c r="AH39" s="4" t="s">
        <v>149</v>
      </c>
      <c r="AI39" s="4" t="s">
        <v>149</v>
      </c>
      <c r="AJ39" s="4">
        <v>35</v>
      </c>
      <c r="AL39" s="4" t="s">
        <v>149</v>
      </c>
      <c r="AM39" s="4">
        <v>3.8</v>
      </c>
      <c r="AN39" s="4" t="s">
        <v>149</v>
      </c>
      <c r="AO39" s="4" t="s">
        <v>149</v>
      </c>
      <c r="AP39" s="4" t="s">
        <v>149</v>
      </c>
      <c r="AQ39" s="4" t="s">
        <v>149</v>
      </c>
      <c r="AR39" s="4" t="s">
        <v>149</v>
      </c>
      <c r="AS39" s="4" t="s">
        <v>149</v>
      </c>
      <c r="AT39" s="4" t="s">
        <v>149</v>
      </c>
      <c r="AU39" s="4" t="s">
        <v>149</v>
      </c>
      <c r="AV39" s="4">
        <v>35</v>
      </c>
      <c r="AX39" s="4">
        <v>44</v>
      </c>
      <c r="AY39" s="4">
        <v>45</v>
      </c>
      <c r="AZ39" s="4">
        <v>45</v>
      </c>
      <c r="BA39" s="4">
        <v>43</v>
      </c>
      <c r="BB39" s="4">
        <v>41</v>
      </c>
      <c r="BC39" s="4">
        <v>37</v>
      </c>
      <c r="BD39" s="4">
        <v>33</v>
      </c>
      <c r="BE39" s="4">
        <v>30</v>
      </c>
      <c r="BF39" s="4">
        <v>26</v>
      </c>
      <c r="BG39" s="4">
        <v>24</v>
      </c>
      <c r="BH39" s="4">
        <v>89</v>
      </c>
      <c r="BJ39" s="4">
        <v>35</v>
      </c>
      <c r="BK39" s="4">
        <v>32</v>
      </c>
      <c r="BL39" s="4">
        <v>28</v>
      </c>
      <c r="BM39" s="4">
        <v>28</v>
      </c>
      <c r="BN39" s="4" t="s">
        <v>149</v>
      </c>
      <c r="BO39" s="4" t="s">
        <v>149</v>
      </c>
      <c r="BP39" s="4">
        <v>19</v>
      </c>
      <c r="BQ39" s="4" t="s">
        <v>149</v>
      </c>
      <c r="BR39" s="4">
        <v>14</v>
      </c>
      <c r="BS39" s="4">
        <v>14</v>
      </c>
      <c r="BT39" s="4">
        <v>89</v>
      </c>
      <c r="BV39" s="28">
        <v>253</v>
      </c>
      <c r="BW39" s="28">
        <v>256</v>
      </c>
      <c r="BX39" s="28">
        <v>257</v>
      </c>
      <c r="BY39" s="28">
        <v>301</v>
      </c>
      <c r="BZ39" s="28">
        <v>306</v>
      </c>
      <c r="CA39" s="28">
        <v>310</v>
      </c>
      <c r="CB39" s="28">
        <v>318</v>
      </c>
      <c r="CC39" s="28">
        <v>325</v>
      </c>
      <c r="CD39" s="28">
        <v>337</v>
      </c>
      <c r="CE39" s="28">
        <v>341</v>
      </c>
      <c r="CF39" s="4">
        <v>35</v>
      </c>
      <c r="CH39" s="28">
        <v>340</v>
      </c>
      <c r="CI39" s="28">
        <v>340</v>
      </c>
      <c r="CJ39" s="28">
        <v>340</v>
      </c>
      <c r="CK39" s="28">
        <v>347</v>
      </c>
      <c r="CL39" s="28">
        <v>352</v>
      </c>
      <c r="CM39" s="28">
        <v>407</v>
      </c>
      <c r="CN39" s="28">
        <v>416</v>
      </c>
      <c r="CO39" s="28">
        <v>428</v>
      </c>
      <c r="CP39" s="28">
        <v>513</v>
      </c>
      <c r="CQ39" s="28">
        <v>513</v>
      </c>
      <c r="CR39" s="4">
        <v>35</v>
      </c>
      <c r="CT39" s="28" t="s">
        <v>149</v>
      </c>
      <c r="CU39" s="28" t="s">
        <v>149</v>
      </c>
      <c r="CV39" s="28" t="s">
        <v>149</v>
      </c>
      <c r="CW39" s="28" t="s">
        <v>149</v>
      </c>
      <c r="CX39" s="28" t="s">
        <v>149</v>
      </c>
      <c r="CY39" s="28" t="s">
        <v>149</v>
      </c>
      <c r="CZ39" s="28" t="s">
        <v>149</v>
      </c>
      <c r="DA39" s="28" t="s">
        <v>149</v>
      </c>
      <c r="DB39" s="28" t="s">
        <v>149</v>
      </c>
      <c r="DC39" s="28" t="s">
        <v>149</v>
      </c>
      <c r="DD39" s="4">
        <v>35</v>
      </c>
      <c r="DF39" s="28" t="s">
        <v>149</v>
      </c>
      <c r="DG39" s="28" t="s">
        <v>149</v>
      </c>
      <c r="DH39" s="28" t="s">
        <v>149</v>
      </c>
      <c r="DI39" s="28" t="s">
        <v>149</v>
      </c>
      <c r="DJ39" s="28" t="s">
        <v>149</v>
      </c>
      <c r="DK39" s="28" t="s">
        <v>149</v>
      </c>
      <c r="DL39" s="28" t="s">
        <v>149</v>
      </c>
      <c r="DM39" s="28" t="s">
        <v>149</v>
      </c>
      <c r="DN39" s="28" t="s">
        <v>149</v>
      </c>
      <c r="DO39" s="28" t="s">
        <v>149</v>
      </c>
      <c r="DP39" s="4">
        <v>35</v>
      </c>
      <c r="DR39" s="28">
        <v>2249</v>
      </c>
      <c r="DS39" s="28">
        <v>2249</v>
      </c>
      <c r="DT39" s="28">
        <v>2249</v>
      </c>
      <c r="DU39" s="28">
        <v>2249</v>
      </c>
      <c r="DV39" s="28">
        <v>2300</v>
      </c>
      <c r="DW39" s="28">
        <v>2321</v>
      </c>
      <c r="DX39" s="28">
        <v>2344</v>
      </c>
      <c r="DY39" s="28">
        <v>2409</v>
      </c>
      <c r="DZ39" s="28">
        <v>2425</v>
      </c>
      <c r="EA39" s="28">
        <v>2425</v>
      </c>
      <c r="EB39" s="4">
        <v>35</v>
      </c>
      <c r="ED39" s="28">
        <v>2411</v>
      </c>
      <c r="EE39" s="28">
        <v>2404</v>
      </c>
      <c r="EF39" s="28">
        <v>2402</v>
      </c>
      <c r="EG39" s="28">
        <v>2408</v>
      </c>
      <c r="EH39" s="28">
        <v>2412</v>
      </c>
      <c r="EI39" s="28">
        <v>2431</v>
      </c>
      <c r="EJ39" s="28">
        <v>2449</v>
      </c>
      <c r="EK39" s="28">
        <v>2513</v>
      </c>
      <c r="EL39" s="28">
        <v>2537</v>
      </c>
      <c r="EM39" s="28">
        <v>2549</v>
      </c>
      <c r="EN39" s="4">
        <v>35</v>
      </c>
    </row>
    <row r="40" spans="2:144" x14ac:dyDescent="0.25">
      <c r="B40" s="28">
        <v>280</v>
      </c>
      <c r="C40" s="28">
        <v>310</v>
      </c>
      <c r="D40" s="28">
        <v>310</v>
      </c>
      <c r="E40" s="28">
        <v>300</v>
      </c>
      <c r="F40" s="28">
        <v>270</v>
      </c>
      <c r="G40" s="28" t="s">
        <v>149</v>
      </c>
      <c r="H40" s="28">
        <v>230</v>
      </c>
      <c r="I40" s="28">
        <v>210</v>
      </c>
      <c r="J40" s="28" t="s">
        <v>149</v>
      </c>
      <c r="K40" s="28" t="s">
        <v>149</v>
      </c>
      <c r="L40" s="4">
        <v>90</v>
      </c>
      <c r="N40" s="28" t="s">
        <v>149</v>
      </c>
      <c r="O40" s="28" t="s">
        <v>149</v>
      </c>
      <c r="P40" s="28" t="s">
        <v>149</v>
      </c>
      <c r="Q40" s="28" t="s">
        <v>149</v>
      </c>
      <c r="R40" s="28">
        <v>160</v>
      </c>
      <c r="S40" s="28">
        <v>160</v>
      </c>
      <c r="T40" s="28">
        <v>160</v>
      </c>
      <c r="U40" s="28">
        <v>150</v>
      </c>
      <c r="V40" s="28">
        <v>150</v>
      </c>
      <c r="W40" s="28">
        <v>150</v>
      </c>
      <c r="X40" s="4">
        <v>90</v>
      </c>
      <c r="Z40" s="4" t="s">
        <v>149</v>
      </c>
      <c r="AA40" s="4">
        <v>5.8</v>
      </c>
      <c r="AB40" s="4" t="s">
        <v>149</v>
      </c>
      <c r="AC40" s="4" t="s">
        <v>149</v>
      </c>
      <c r="AD40" s="4" t="s">
        <v>149</v>
      </c>
      <c r="AE40" s="4">
        <v>5.7</v>
      </c>
      <c r="AF40" s="4" t="s">
        <v>149</v>
      </c>
      <c r="AG40" s="4" t="s">
        <v>149</v>
      </c>
      <c r="AH40" s="4" t="s">
        <v>149</v>
      </c>
      <c r="AI40" s="4" t="s">
        <v>149</v>
      </c>
      <c r="AJ40" s="4">
        <v>36</v>
      </c>
      <c r="AL40" s="4" t="s">
        <v>149</v>
      </c>
      <c r="AM40" s="4" t="s">
        <v>149</v>
      </c>
      <c r="AN40" s="4" t="s">
        <v>149</v>
      </c>
      <c r="AO40" s="4" t="s">
        <v>149</v>
      </c>
      <c r="AP40" s="4" t="s">
        <v>149</v>
      </c>
      <c r="AQ40" s="4" t="s">
        <v>149</v>
      </c>
      <c r="AR40" s="4" t="s">
        <v>149</v>
      </c>
      <c r="AS40" s="4" t="s">
        <v>149</v>
      </c>
      <c r="AT40" s="4" t="s">
        <v>149</v>
      </c>
      <c r="AU40" s="4" t="s">
        <v>149</v>
      </c>
      <c r="AV40" s="4">
        <v>36</v>
      </c>
      <c r="AX40" s="4">
        <v>45</v>
      </c>
      <c r="AY40" s="4">
        <v>46</v>
      </c>
      <c r="AZ40" s="4">
        <v>46</v>
      </c>
      <c r="BA40" s="4">
        <v>44</v>
      </c>
      <c r="BB40" s="4">
        <v>42</v>
      </c>
      <c r="BC40" s="4">
        <v>38</v>
      </c>
      <c r="BD40" s="4">
        <v>34</v>
      </c>
      <c r="BE40" s="4">
        <v>31</v>
      </c>
      <c r="BF40" s="4">
        <v>29</v>
      </c>
      <c r="BG40" s="4">
        <v>26</v>
      </c>
      <c r="BH40" s="4">
        <v>90</v>
      </c>
      <c r="BJ40" s="4">
        <v>36</v>
      </c>
      <c r="BK40" s="4">
        <v>33</v>
      </c>
      <c r="BL40" s="4">
        <v>30</v>
      </c>
      <c r="BM40" s="4">
        <v>30</v>
      </c>
      <c r="BN40" s="4">
        <v>22</v>
      </c>
      <c r="BO40" s="4">
        <v>20</v>
      </c>
      <c r="BP40" s="4">
        <v>20</v>
      </c>
      <c r="BQ40" s="4">
        <v>17</v>
      </c>
      <c r="BR40" s="4">
        <v>15</v>
      </c>
      <c r="BS40" s="4">
        <v>15</v>
      </c>
      <c r="BT40" s="4">
        <v>90</v>
      </c>
      <c r="BV40" s="28">
        <v>252</v>
      </c>
      <c r="BW40" s="28">
        <v>255</v>
      </c>
      <c r="BX40" s="28">
        <v>256</v>
      </c>
      <c r="BY40" s="28">
        <v>300</v>
      </c>
      <c r="BZ40" s="28">
        <v>305</v>
      </c>
      <c r="CA40" s="28">
        <v>309</v>
      </c>
      <c r="CB40" s="28">
        <v>317</v>
      </c>
      <c r="CC40" s="28">
        <v>324</v>
      </c>
      <c r="CD40" s="28">
        <v>336</v>
      </c>
      <c r="CE40" s="28">
        <v>340</v>
      </c>
      <c r="CF40" s="4">
        <v>36</v>
      </c>
      <c r="CH40" s="28">
        <v>339</v>
      </c>
      <c r="CI40" s="28">
        <v>339</v>
      </c>
      <c r="CJ40" s="28">
        <v>339</v>
      </c>
      <c r="CK40" s="28">
        <v>346</v>
      </c>
      <c r="CL40" s="28">
        <v>351</v>
      </c>
      <c r="CM40" s="28">
        <v>406</v>
      </c>
      <c r="CN40" s="28">
        <v>415</v>
      </c>
      <c r="CO40" s="28">
        <v>427</v>
      </c>
      <c r="CP40" s="28">
        <v>512</v>
      </c>
      <c r="CQ40" s="28">
        <v>512</v>
      </c>
      <c r="CR40" s="4">
        <v>36</v>
      </c>
      <c r="CT40" s="28">
        <v>118</v>
      </c>
      <c r="CU40" s="28">
        <v>113</v>
      </c>
      <c r="CV40" s="28">
        <v>108</v>
      </c>
      <c r="CW40" s="28">
        <v>103</v>
      </c>
      <c r="CX40" s="28">
        <v>58</v>
      </c>
      <c r="CY40" s="28">
        <v>58</v>
      </c>
      <c r="CZ40" s="28">
        <v>58</v>
      </c>
      <c r="DA40" s="28">
        <v>58</v>
      </c>
      <c r="DB40" s="28">
        <v>58</v>
      </c>
      <c r="DC40" s="28">
        <v>58</v>
      </c>
      <c r="DD40" s="4">
        <v>36</v>
      </c>
      <c r="DF40" s="28">
        <v>118</v>
      </c>
      <c r="DG40" s="28">
        <v>113</v>
      </c>
      <c r="DH40" s="28">
        <v>108</v>
      </c>
      <c r="DI40" s="28">
        <v>103</v>
      </c>
      <c r="DJ40" s="28">
        <v>58</v>
      </c>
      <c r="DK40" s="28">
        <v>58</v>
      </c>
      <c r="DL40" s="28">
        <v>58</v>
      </c>
      <c r="DM40" s="28">
        <v>58</v>
      </c>
      <c r="DN40" s="28">
        <v>58</v>
      </c>
      <c r="DO40" s="28">
        <v>58</v>
      </c>
      <c r="DP40" s="4">
        <v>36</v>
      </c>
      <c r="DR40" s="28">
        <v>2247</v>
      </c>
      <c r="DS40" s="28">
        <v>2247</v>
      </c>
      <c r="DT40" s="28">
        <v>2247</v>
      </c>
      <c r="DU40" s="28">
        <v>2247</v>
      </c>
      <c r="DV40" s="28">
        <v>2258</v>
      </c>
      <c r="DW40" s="28">
        <v>2319</v>
      </c>
      <c r="DX40" s="28">
        <v>2342</v>
      </c>
      <c r="DY40" s="28">
        <v>2407</v>
      </c>
      <c r="DZ40" s="28">
        <v>2423</v>
      </c>
      <c r="EA40" s="28">
        <v>2423</v>
      </c>
      <c r="EB40" s="4">
        <v>36</v>
      </c>
      <c r="ED40" s="28">
        <v>2409</v>
      </c>
      <c r="EE40" s="28">
        <v>2402</v>
      </c>
      <c r="EF40" s="28">
        <v>2400</v>
      </c>
      <c r="EG40" s="28">
        <v>2406</v>
      </c>
      <c r="EH40" s="28">
        <v>2410</v>
      </c>
      <c r="EI40" s="28">
        <v>2429</v>
      </c>
      <c r="EJ40" s="28">
        <v>2447</v>
      </c>
      <c r="EK40" s="28">
        <v>2511</v>
      </c>
      <c r="EL40" s="28">
        <v>2535</v>
      </c>
      <c r="EM40" s="28">
        <v>2547</v>
      </c>
      <c r="EN40" s="4">
        <v>36</v>
      </c>
    </row>
    <row r="41" spans="2:144" x14ac:dyDescent="0.25">
      <c r="B41" s="28">
        <v>290</v>
      </c>
      <c r="C41" s="28" t="s">
        <v>149</v>
      </c>
      <c r="D41" s="28">
        <v>320</v>
      </c>
      <c r="E41" s="28">
        <v>310</v>
      </c>
      <c r="F41" s="28">
        <v>280</v>
      </c>
      <c r="G41" s="28">
        <v>260</v>
      </c>
      <c r="H41" s="28">
        <v>240</v>
      </c>
      <c r="I41" s="28" t="s">
        <v>149</v>
      </c>
      <c r="J41" s="28">
        <v>180</v>
      </c>
      <c r="K41" s="28" t="s">
        <v>149</v>
      </c>
      <c r="L41" s="4">
        <v>91</v>
      </c>
      <c r="N41" s="28">
        <v>170</v>
      </c>
      <c r="O41" s="28">
        <v>180</v>
      </c>
      <c r="P41" s="28">
        <v>180</v>
      </c>
      <c r="Q41" s="28">
        <v>170</v>
      </c>
      <c r="R41" s="28" t="s">
        <v>149</v>
      </c>
      <c r="S41" s="28" t="s">
        <v>149</v>
      </c>
      <c r="T41" s="28" t="s">
        <v>149</v>
      </c>
      <c r="U41" s="28" t="s">
        <v>149</v>
      </c>
      <c r="V41" s="28" t="s">
        <v>149</v>
      </c>
      <c r="W41" s="28" t="s">
        <v>149</v>
      </c>
      <c r="X41" s="4">
        <v>91</v>
      </c>
      <c r="Z41" s="4" t="s">
        <v>149</v>
      </c>
      <c r="AA41" s="4" t="s">
        <v>149</v>
      </c>
      <c r="AB41" s="4">
        <v>5.9</v>
      </c>
      <c r="AC41" s="4">
        <v>6</v>
      </c>
      <c r="AD41" s="4">
        <v>5.9</v>
      </c>
      <c r="AE41" s="4" t="s">
        <v>149</v>
      </c>
      <c r="AF41" s="4">
        <v>5.5</v>
      </c>
      <c r="AG41" s="4" t="s">
        <v>149</v>
      </c>
      <c r="AH41" s="4" t="s">
        <v>149</v>
      </c>
      <c r="AI41" s="4">
        <v>4.5999999999999996</v>
      </c>
      <c r="AJ41" s="4">
        <v>37</v>
      </c>
      <c r="AL41" s="4">
        <v>3.6</v>
      </c>
      <c r="AM41" s="4" t="s">
        <v>149</v>
      </c>
      <c r="AN41" s="4" t="s">
        <v>149</v>
      </c>
      <c r="AO41" s="4" t="s">
        <v>149</v>
      </c>
      <c r="AP41" s="4">
        <v>3.8</v>
      </c>
      <c r="AQ41" s="4" t="s">
        <v>149</v>
      </c>
      <c r="AR41" s="4" t="s">
        <v>149</v>
      </c>
      <c r="AS41" s="4">
        <v>3.2</v>
      </c>
      <c r="AT41" s="4" t="s">
        <v>149</v>
      </c>
      <c r="AU41" s="4" t="s">
        <v>149</v>
      </c>
      <c r="AV41" s="4">
        <v>37</v>
      </c>
      <c r="AX41" s="4">
        <v>46</v>
      </c>
      <c r="AY41" s="4">
        <v>47</v>
      </c>
      <c r="AZ41" s="4">
        <v>47</v>
      </c>
      <c r="BA41" s="4">
        <v>45</v>
      </c>
      <c r="BB41" s="4">
        <v>43</v>
      </c>
      <c r="BC41" s="4">
        <v>41</v>
      </c>
      <c r="BD41" s="4">
        <v>36</v>
      </c>
      <c r="BE41" s="4">
        <v>32</v>
      </c>
      <c r="BF41" s="4">
        <v>30</v>
      </c>
      <c r="BG41" s="4">
        <v>29</v>
      </c>
      <c r="BH41" s="4">
        <v>91</v>
      </c>
      <c r="BJ41" s="4">
        <v>37</v>
      </c>
      <c r="BK41" s="4">
        <v>34</v>
      </c>
      <c r="BL41" s="4">
        <v>32</v>
      </c>
      <c r="BM41" s="4">
        <v>31</v>
      </c>
      <c r="BN41" s="4">
        <v>23</v>
      </c>
      <c r="BO41" s="4">
        <v>21</v>
      </c>
      <c r="BP41" s="4">
        <v>21</v>
      </c>
      <c r="BQ41" s="4">
        <v>18</v>
      </c>
      <c r="BR41" s="4">
        <v>16</v>
      </c>
      <c r="BS41" s="4">
        <v>16</v>
      </c>
      <c r="BT41" s="4">
        <v>91</v>
      </c>
      <c r="BV41" s="28">
        <v>251</v>
      </c>
      <c r="BW41" s="28">
        <v>254</v>
      </c>
      <c r="BX41" s="28">
        <v>255</v>
      </c>
      <c r="BY41" s="28">
        <v>259</v>
      </c>
      <c r="BZ41" s="28">
        <v>304</v>
      </c>
      <c r="CA41" s="28">
        <v>308</v>
      </c>
      <c r="CB41" s="28">
        <v>316</v>
      </c>
      <c r="CC41" s="28">
        <v>323</v>
      </c>
      <c r="CD41" s="28">
        <v>335</v>
      </c>
      <c r="CE41" s="28">
        <v>339</v>
      </c>
      <c r="CF41" s="4">
        <v>37</v>
      </c>
      <c r="CH41" s="28">
        <v>338</v>
      </c>
      <c r="CI41" s="28">
        <v>338</v>
      </c>
      <c r="CJ41" s="28">
        <v>338</v>
      </c>
      <c r="CK41" s="28">
        <v>345</v>
      </c>
      <c r="CL41" s="28">
        <v>350</v>
      </c>
      <c r="CM41" s="28">
        <v>405</v>
      </c>
      <c r="CN41" s="28">
        <v>414</v>
      </c>
      <c r="CO41" s="28">
        <v>426</v>
      </c>
      <c r="CP41" s="28">
        <v>511</v>
      </c>
      <c r="CQ41" s="28">
        <v>511</v>
      </c>
      <c r="CR41" s="4">
        <v>37</v>
      </c>
      <c r="CT41" s="28" t="s">
        <v>149</v>
      </c>
      <c r="CU41" s="28" t="s">
        <v>149</v>
      </c>
      <c r="CV41" s="28" t="s">
        <v>149</v>
      </c>
      <c r="CW41" s="28" t="s">
        <v>149</v>
      </c>
      <c r="CX41" s="28" t="s">
        <v>149</v>
      </c>
      <c r="CY41" s="28" t="s">
        <v>149</v>
      </c>
      <c r="CZ41" s="28" t="s">
        <v>149</v>
      </c>
      <c r="DA41" s="28" t="s">
        <v>149</v>
      </c>
      <c r="DB41" s="28" t="s">
        <v>149</v>
      </c>
      <c r="DC41" s="28" t="s">
        <v>149</v>
      </c>
      <c r="DD41" s="4">
        <v>37</v>
      </c>
      <c r="DF41" s="28" t="s">
        <v>149</v>
      </c>
      <c r="DG41" s="28" t="s">
        <v>149</v>
      </c>
      <c r="DH41" s="28" t="s">
        <v>149</v>
      </c>
      <c r="DI41" s="28" t="s">
        <v>149</v>
      </c>
      <c r="DJ41" s="28" t="s">
        <v>149</v>
      </c>
      <c r="DK41" s="28" t="s">
        <v>149</v>
      </c>
      <c r="DL41" s="28" t="s">
        <v>149</v>
      </c>
      <c r="DM41" s="28" t="s">
        <v>149</v>
      </c>
      <c r="DN41" s="28" t="s">
        <v>149</v>
      </c>
      <c r="DO41" s="28" t="s">
        <v>149</v>
      </c>
      <c r="DP41" s="4">
        <v>37</v>
      </c>
      <c r="DR41" s="28">
        <v>2245</v>
      </c>
      <c r="DS41" s="28">
        <v>2245</v>
      </c>
      <c r="DT41" s="28">
        <v>2245</v>
      </c>
      <c r="DU41" s="28">
        <v>2245</v>
      </c>
      <c r="DV41" s="28">
        <v>2256</v>
      </c>
      <c r="DW41" s="28">
        <v>2317</v>
      </c>
      <c r="DX41" s="28">
        <v>2340</v>
      </c>
      <c r="DY41" s="28">
        <v>2405</v>
      </c>
      <c r="DZ41" s="28">
        <v>2421</v>
      </c>
      <c r="EA41" s="28">
        <v>2421</v>
      </c>
      <c r="EB41" s="4">
        <v>37</v>
      </c>
      <c r="ED41" s="28">
        <v>2407</v>
      </c>
      <c r="EE41" s="28">
        <v>2400</v>
      </c>
      <c r="EF41" s="28">
        <v>2358</v>
      </c>
      <c r="EG41" s="28">
        <v>2404</v>
      </c>
      <c r="EH41" s="28">
        <v>2408</v>
      </c>
      <c r="EI41" s="28">
        <v>2427</v>
      </c>
      <c r="EJ41" s="28">
        <v>2445</v>
      </c>
      <c r="EK41" s="28">
        <v>2509</v>
      </c>
      <c r="EL41" s="28">
        <v>2533</v>
      </c>
      <c r="EM41" s="28">
        <v>2545</v>
      </c>
      <c r="EN41" s="4">
        <v>37</v>
      </c>
    </row>
    <row r="42" spans="2:144" x14ac:dyDescent="0.25">
      <c r="B42" s="28" t="s">
        <v>149</v>
      </c>
      <c r="C42" s="28">
        <v>320</v>
      </c>
      <c r="D42" s="28" t="s">
        <v>149</v>
      </c>
      <c r="E42" s="28" t="s">
        <v>149</v>
      </c>
      <c r="F42" s="28">
        <v>290</v>
      </c>
      <c r="G42" s="28">
        <v>270</v>
      </c>
      <c r="H42" s="28">
        <v>250</v>
      </c>
      <c r="I42" s="28" t="s">
        <v>149</v>
      </c>
      <c r="J42" s="28" t="s">
        <v>149</v>
      </c>
      <c r="K42" s="28">
        <v>170</v>
      </c>
      <c r="L42" s="4">
        <v>92</v>
      </c>
      <c r="N42" s="28" t="s">
        <v>149</v>
      </c>
      <c r="O42" s="28" t="s">
        <v>149</v>
      </c>
      <c r="P42" s="28" t="s">
        <v>149</v>
      </c>
      <c r="Q42" s="28" t="s">
        <v>149</v>
      </c>
      <c r="R42" s="28" t="s">
        <v>149</v>
      </c>
      <c r="S42" s="28" t="s">
        <v>149</v>
      </c>
      <c r="T42" s="28" t="s">
        <v>149</v>
      </c>
      <c r="U42" s="28" t="s">
        <v>149</v>
      </c>
      <c r="V42" s="28" t="s">
        <v>149</v>
      </c>
      <c r="W42" s="28" t="s">
        <v>149</v>
      </c>
      <c r="X42" s="4">
        <v>92</v>
      </c>
      <c r="Z42" s="4">
        <v>5.5</v>
      </c>
      <c r="AA42" s="4">
        <v>5.9</v>
      </c>
      <c r="AB42" s="4" t="s">
        <v>149</v>
      </c>
      <c r="AC42" s="4" t="s">
        <v>149</v>
      </c>
      <c r="AD42" s="4" t="s">
        <v>149</v>
      </c>
      <c r="AE42" s="4">
        <v>5.8</v>
      </c>
      <c r="AF42" s="4" t="s">
        <v>149</v>
      </c>
      <c r="AG42" s="4">
        <v>5.2</v>
      </c>
      <c r="AH42" s="4" t="s">
        <v>149</v>
      </c>
      <c r="AI42" s="4" t="s">
        <v>149</v>
      </c>
      <c r="AJ42" s="4">
        <v>38</v>
      </c>
      <c r="AL42" s="4" t="s">
        <v>149</v>
      </c>
      <c r="AM42" s="4" t="s">
        <v>149</v>
      </c>
      <c r="AN42" s="4" t="s">
        <v>149</v>
      </c>
      <c r="AO42" s="4" t="s">
        <v>149</v>
      </c>
      <c r="AP42" s="4" t="s">
        <v>149</v>
      </c>
      <c r="AQ42" s="4" t="s">
        <v>149</v>
      </c>
      <c r="AR42" s="4" t="s">
        <v>149</v>
      </c>
      <c r="AS42" s="4" t="s">
        <v>149</v>
      </c>
      <c r="AT42" s="4" t="s">
        <v>149</v>
      </c>
      <c r="AU42" s="4" t="s">
        <v>149</v>
      </c>
      <c r="AV42" s="4">
        <v>38</v>
      </c>
      <c r="AX42" s="4">
        <v>47</v>
      </c>
      <c r="AY42" s="4">
        <v>48</v>
      </c>
      <c r="AZ42" s="4">
        <v>48</v>
      </c>
      <c r="BA42" s="4">
        <v>47</v>
      </c>
      <c r="BB42" s="4">
        <v>44</v>
      </c>
      <c r="BC42" s="4">
        <v>42</v>
      </c>
      <c r="BD42" s="4">
        <v>38</v>
      </c>
      <c r="BE42" s="4">
        <v>33</v>
      </c>
      <c r="BF42" s="4">
        <v>31</v>
      </c>
      <c r="BG42" s="4">
        <v>30</v>
      </c>
      <c r="BH42" s="4">
        <v>92</v>
      </c>
      <c r="BJ42" s="4">
        <v>38</v>
      </c>
      <c r="BK42" s="4">
        <v>35</v>
      </c>
      <c r="BL42" s="4">
        <v>33</v>
      </c>
      <c r="BM42" s="4">
        <v>32</v>
      </c>
      <c r="BN42" s="4">
        <v>26</v>
      </c>
      <c r="BO42" s="4">
        <v>22</v>
      </c>
      <c r="BP42" s="4">
        <v>22</v>
      </c>
      <c r="BQ42" s="4">
        <v>19</v>
      </c>
      <c r="BR42" s="4">
        <v>17</v>
      </c>
      <c r="BS42" s="4">
        <v>17</v>
      </c>
      <c r="BT42" s="4">
        <v>92</v>
      </c>
      <c r="BV42" s="28">
        <v>250</v>
      </c>
      <c r="BW42" s="28">
        <v>253</v>
      </c>
      <c r="BX42" s="28">
        <v>254</v>
      </c>
      <c r="BY42" s="28">
        <v>258</v>
      </c>
      <c r="BZ42" s="28">
        <v>303</v>
      </c>
      <c r="CA42" s="28">
        <v>307</v>
      </c>
      <c r="CB42" s="28">
        <v>315</v>
      </c>
      <c r="CC42" s="28">
        <v>322</v>
      </c>
      <c r="CD42" s="28">
        <v>334</v>
      </c>
      <c r="CE42" s="28">
        <v>338</v>
      </c>
      <c r="CF42" s="4">
        <v>38</v>
      </c>
      <c r="CH42" s="28">
        <v>337</v>
      </c>
      <c r="CI42" s="28">
        <v>337</v>
      </c>
      <c r="CJ42" s="28">
        <v>337</v>
      </c>
      <c r="CK42" s="28">
        <v>344</v>
      </c>
      <c r="CL42" s="28">
        <v>349</v>
      </c>
      <c r="CM42" s="28">
        <v>404</v>
      </c>
      <c r="CN42" s="28">
        <v>413</v>
      </c>
      <c r="CO42" s="28">
        <v>425</v>
      </c>
      <c r="CP42" s="28">
        <v>510</v>
      </c>
      <c r="CQ42" s="28">
        <v>510</v>
      </c>
      <c r="CR42" s="4">
        <v>38</v>
      </c>
      <c r="CT42" s="28">
        <v>119</v>
      </c>
      <c r="CU42" s="28">
        <v>114</v>
      </c>
      <c r="CV42" s="28">
        <v>109</v>
      </c>
      <c r="CW42" s="28">
        <v>104</v>
      </c>
      <c r="CX42" s="28">
        <v>59</v>
      </c>
      <c r="CY42" s="28">
        <v>59</v>
      </c>
      <c r="CZ42" s="28">
        <v>59</v>
      </c>
      <c r="DA42" s="28">
        <v>59</v>
      </c>
      <c r="DB42" s="28">
        <v>59</v>
      </c>
      <c r="DC42" s="28">
        <v>59</v>
      </c>
      <c r="DD42" s="4">
        <v>38</v>
      </c>
      <c r="DF42" s="28">
        <v>119</v>
      </c>
      <c r="DG42" s="28">
        <v>114</v>
      </c>
      <c r="DH42" s="28">
        <v>109</v>
      </c>
      <c r="DI42" s="28">
        <v>104</v>
      </c>
      <c r="DJ42" s="28">
        <v>59</v>
      </c>
      <c r="DK42" s="28">
        <v>59</v>
      </c>
      <c r="DL42" s="28">
        <v>59</v>
      </c>
      <c r="DM42" s="28">
        <v>59</v>
      </c>
      <c r="DN42" s="28">
        <v>59</v>
      </c>
      <c r="DO42" s="28">
        <v>59</v>
      </c>
      <c r="DP42" s="4">
        <v>38</v>
      </c>
      <c r="DR42" s="28">
        <v>2243</v>
      </c>
      <c r="DS42" s="28">
        <v>2243</v>
      </c>
      <c r="DT42" s="28">
        <v>2243</v>
      </c>
      <c r="DU42" s="28">
        <v>2243</v>
      </c>
      <c r="DV42" s="28">
        <v>2254</v>
      </c>
      <c r="DW42" s="28">
        <v>2315</v>
      </c>
      <c r="DX42" s="28">
        <v>2338</v>
      </c>
      <c r="DY42" s="28">
        <v>2403</v>
      </c>
      <c r="DZ42" s="28">
        <v>2419</v>
      </c>
      <c r="EA42" s="28">
        <v>2419</v>
      </c>
      <c r="EB42" s="4">
        <v>38</v>
      </c>
      <c r="ED42" s="28">
        <v>2405</v>
      </c>
      <c r="EE42" s="28">
        <v>2358</v>
      </c>
      <c r="EF42" s="28">
        <v>2356</v>
      </c>
      <c r="EG42" s="28">
        <v>2402</v>
      </c>
      <c r="EH42" s="28">
        <v>2406</v>
      </c>
      <c r="EI42" s="28">
        <v>2425</v>
      </c>
      <c r="EJ42" s="28">
        <v>2443</v>
      </c>
      <c r="EK42" s="28">
        <v>2507</v>
      </c>
      <c r="EL42" s="28">
        <v>2531</v>
      </c>
      <c r="EM42" s="28">
        <v>2543</v>
      </c>
      <c r="EN42" s="4">
        <v>38</v>
      </c>
    </row>
    <row r="43" spans="2:144" x14ac:dyDescent="0.25">
      <c r="B43" s="28">
        <v>300</v>
      </c>
      <c r="C43" s="28" t="s">
        <v>149</v>
      </c>
      <c r="D43" s="28" t="s">
        <v>149</v>
      </c>
      <c r="E43" s="28">
        <v>320</v>
      </c>
      <c r="F43" s="28">
        <v>300</v>
      </c>
      <c r="G43" s="28">
        <v>280</v>
      </c>
      <c r="H43" s="28">
        <v>260</v>
      </c>
      <c r="I43" s="28">
        <v>220</v>
      </c>
      <c r="J43" s="28">
        <v>190</v>
      </c>
      <c r="K43" s="28">
        <v>180</v>
      </c>
      <c r="L43" s="4">
        <v>93</v>
      </c>
      <c r="N43" s="28" t="s">
        <v>149</v>
      </c>
      <c r="O43" s="28" t="s">
        <v>149</v>
      </c>
      <c r="P43" s="28" t="s">
        <v>149</v>
      </c>
      <c r="Q43" s="28">
        <v>180</v>
      </c>
      <c r="R43" s="28">
        <v>170</v>
      </c>
      <c r="S43" s="28" t="s">
        <v>149</v>
      </c>
      <c r="T43" s="28" t="s">
        <v>149</v>
      </c>
      <c r="U43" s="28" t="s">
        <v>149</v>
      </c>
      <c r="V43" s="28" t="s">
        <v>149</v>
      </c>
      <c r="W43" s="28" t="s">
        <v>149</v>
      </c>
      <c r="X43" s="4">
        <v>93</v>
      </c>
      <c r="Z43" s="4" t="s">
        <v>149</v>
      </c>
      <c r="AA43" s="4" t="s">
        <v>149</v>
      </c>
      <c r="AB43" s="4" t="s">
        <v>149</v>
      </c>
      <c r="AC43" s="4" t="s">
        <v>149</v>
      </c>
      <c r="AD43" s="4" t="s">
        <v>149</v>
      </c>
      <c r="AE43" s="4" t="s">
        <v>149</v>
      </c>
      <c r="AF43" s="4" t="s">
        <v>149</v>
      </c>
      <c r="AG43" s="4" t="s">
        <v>149</v>
      </c>
      <c r="AH43" s="4" t="s">
        <v>149</v>
      </c>
      <c r="AI43" s="4" t="s">
        <v>149</v>
      </c>
      <c r="AJ43" s="4">
        <v>39</v>
      </c>
      <c r="AL43" s="4" t="s">
        <v>149</v>
      </c>
      <c r="AM43" s="4" t="s">
        <v>149</v>
      </c>
      <c r="AN43" s="4" t="s">
        <v>149</v>
      </c>
      <c r="AO43" s="4" t="s">
        <v>149</v>
      </c>
      <c r="AP43" s="4" t="s">
        <v>149</v>
      </c>
      <c r="AQ43" s="4" t="s">
        <v>149</v>
      </c>
      <c r="AR43" s="4" t="s">
        <v>149</v>
      </c>
      <c r="AS43" s="4" t="s">
        <v>149</v>
      </c>
      <c r="AT43" s="4" t="s">
        <v>149</v>
      </c>
      <c r="AU43" s="4" t="s">
        <v>149</v>
      </c>
      <c r="AV43" s="4">
        <v>39</v>
      </c>
      <c r="AX43" s="4">
        <v>48</v>
      </c>
      <c r="AY43" s="4">
        <v>49</v>
      </c>
      <c r="AZ43" s="4">
        <v>49</v>
      </c>
      <c r="BA43" s="4">
        <v>48</v>
      </c>
      <c r="BB43" s="4">
        <v>45</v>
      </c>
      <c r="BC43" s="4">
        <v>43</v>
      </c>
      <c r="BD43" s="4">
        <v>39</v>
      </c>
      <c r="BE43" s="4">
        <v>34</v>
      </c>
      <c r="BF43" s="4">
        <v>33</v>
      </c>
      <c r="BG43" s="4">
        <v>31</v>
      </c>
      <c r="BH43" s="4">
        <v>93</v>
      </c>
      <c r="BJ43" s="4" t="s">
        <v>149</v>
      </c>
      <c r="BK43" s="4">
        <v>36</v>
      </c>
      <c r="BL43" s="4">
        <v>34</v>
      </c>
      <c r="BM43" s="4">
        <v>34</v>
      </c>
      <c r="BN43" s="4">
        <v>27</v>
      </c>
      <c r="BO43" s="4">
        <v>23</v>
      </c>
      <c r="BP43" s="4">
        <v>23</v>
      </c>
      <c r="BQ43" s="4">
        <v>20</v>
      </c>
      <c r="BR43" s="4" t="s">
        <v>149</v>
      </c>
      <c r="BS43" s="4" t="s">
        <v>149</v>
      </c>
      <c r="BT43" s="4">
        <v>93</v>
      </c>
      <c r="BV43" s="28">
        <v>249</v>
      </c>
      <c r="BW43" s="28">
        <v>252</v>
      </c>
      <c r="BX43" s="28">
        <v>253</v>
      </c>
      <c r="BY43" s="28">
        <v>257</v>
      </c>
      <c r="BZ43" s="28">
        <v>302</v>
      </c>
      <c r="CA43" s="28">
        <v>306</v>
      </c>
      <c r="CB43" s="28">
        <v>314</v>
      </c>
      <c r="CC43" s="28">
        <v>321</v>
      </c>
      <c r="CD43" s="28">
        <v>333</v>
      </c>
      <c r="CE43" s="28">
        <v>337</v>
      </c>
      <c r="CF43" s="4">
        <v>39</v>
      </c>
      <c r="CH43" s="28">
        <v>336</v>
      </c>
      <c r="CI43" s="28">
        <v>336</v>
      </c>
      <c r="CJ43" s="28">
        <v>336</v>
      </c>
      <c r="CK43" s="28">
        <v>343</v>
      </c>
      <c r="CL43" s="28">
        <v>348</v>
      </c>
      <c r="CM43" s="28">
        <v>403</v>
      </c>
      <c r="CN43" s="28">
        <v>412</v>
      </c>
      <c r="CO43" s="28">
        <v>424</v>
      </c>
      <c r="CP43" s="28">
        <v>509</v>
      </c>
      <c r="CQ43" s="28">
        <v>509</v>
      </c>
      <c r="CR43" s="4">
        <v>39</v>
      </c>
      <c r="CT43" s="28" t="s">
        <v>149</v>
      </c>
      <c r="CU43" s="28" t="s">
        <v>149</v>
      </c>
      <c r="CV43" s="28" t="s">
        <v>149</v>
      </c>
      <c r="CW43" s="28" t="s">
        <v>149</v>
      </c>
      <c r="CX43" s="28" t="s">
        <v>149</v>
      </c>
      <c r="CY43" s="28" t="s">
        <v>149</v>
      </c>
      <c r="CZ43" s="28" t="s">
        <v>149</v>
      </c>
      <c r="DA43" s="28" t="s">
        <v>149</v>
      </c>
      <c r="DB43" s="28" t="s">
        <v>149</v>
      </c>
      <c r="DC43" s="28" t="s">
        <v>149</v>
      </c>
      <c r="DD43" s="4">
        <v>39</v>
      </c>
      <c r="DF43" s="28" t="s">
        <v>149</v>
      </c>
      <c r="DG43" s="28" t="s">
        <v>149</v>
      </c>
      <c r="DH43" s="28" t="s">
        <v>149</v>
      </c>
      <c r="DI43" s="28" t="s">
        <v>149</v>
      </c>
      <c r="DJ43" s="28" t="s">
        <v>149</v>
      </c>
      <c r="DK43" s="28" t="s">
        <v>149</v>
      </c>
      <c r="DL43" s="28" t="s">
        <v>149</v>
      </c>
      <c r="DM43" s="28" t="s">
        <v>149</v>
      </c>
      <c r="DN43" s="28" t="s">
        <v>149</v>
      </c>
      <c r="DO43" s="28" t="s">
        <v>149</v>
      </c>
      <c r="DP43" s="4">
        <v>39</v>
      </c>
      <c r="DR43" s="28">
        <v>2241</v>
      </c>
      <c r="DS43" s="28">
        <v>2241</v>
      </c>
      <c r="DT43" s="28">
        <v>2241</v>
      </c>
      <c r="DU43" s="28">
        <v>2241</v>
      </c>
      <c r="DV43" s="28">
        <v>2252</v>
      </c>
      <c r="DW43" s="28">
        <v>2313</v>
      </c>
      <c r="DX43" s="28">
        <v>2336</v>
      </c>
      <c r="DY43" s="28">
        <v>2401</v>
      </c>
      <c r="DZ43" s="28">
        <v>2417</v>
      </c>
      <c r="EA43" s="28">
        <v>2417</v>
      </c>
      <c r="EB43" s="4">
        <v>39</v>
      </c>
      <c r="ED43" s="28">
        <v>2403</v>
      </c>
      <c r="EE43" s="28">
        <v>2356</v>
      </c>
      <c r="EF43" s="28">
        <v>2354</v>
      </c>
      <c r="EG43" s="28">
        <v>2400</v>
      </c>
      <c r="EH43" s="28">
        <v>2404</v>
      </c>
      <c r="EI43" s="28">
        <v>2423</v>
      </c>
      <c r="EJ43" s="28">
        <v>2441</v>
      </c>
      <c r="EK43" s="28">
        <v>2505</v>
      </c>
      <c r="EL43" s="28">
        <v>2529</v>
      </c>
      <c r="EM43" s="28">
        <v>2541</v>
      </c>
      <c r="EN43" s="4">
        <v>39</v>
      </c>
    </row>
    <row r="44" spans="2:144" x14ac:dyDescent="0.25">
      <c r="B44" s="28" t="s">
        <v>149</v>
      </c>
      <c r="C44" s="28" t="s">
        <v>149</v>
      </c>
      <c r="D44" s="28" t="s">
        <v>149</v>
      </c>
      <c r="E44" s="28" t="s">
        <v>149</v>
      </c>
      <c r="F44" s="28">
        <v>310</v>
      </c>
      <c r="G44" s="28">
        <v>290</v>
      </c>
      <c r="H44" s="28">
        <v>270</v>
      </c>
      <c r="I44" s="28">
        <v>230</v>
      </c>
      <c r="J44" s="28">
        <v>200</v>
      </c>
      <c r="K44" s="28">
        <v>190</v>
      </c>
      <c r="L44" s="4">
        <v>94</v>
      </c>
      <c r="N44" s="28">
        <v>180</v>
      </c>
      <c r="O44" s="28">
        <v>190</v>
      </c>
      <c r="P44" s="28">
        <v>190</v>
      </c>
      <c r="Q44" s="28" t="s">
        <v>149</v>
      </c>
      <c r="R44" s="28" t="s">
        <v>149</v>
      </c>
      <c r="S44" s="28" t="s">
        <v>149</v>
      </c>
      <c r="T44" s="28" t="s">
        <v>149</v>
      </c>
      <c r="U44" s="28" t="s">
        <v>149</v>
      </c>
      <c r="V44" s="28" t="s">
        <v>149</v>
      </c>
      <c r="W44" s="28" t="s">
        <v>149</v>
      </c>
      <c r="X44" s="4">
        <v>94</v>
      </c>
      <c r="Z44" s="4" t="s">
        <v>149</v>
      </c>
      <c r="AA44" s="4" t="s">
        <v>149</v>
      </c>
      <c r="AB44" s="4" t="s">
        <v>149</v>
      </c>
      <c r="AC44" s="4" t="s">
        <v>149</v>
      </c>
      <c r="AD44" s="4" t="s">
        <v>149</v>
      </c>
      <c r="AE44" s="4" t="s">
        <v>149</v>
      </c>
      <c r="AF44" s="4" t="s">
        <v>149</v>
      </c>
      <c r="AG44" s="4" t="s">
        <v>149</v>
      </c>
      <c r="AH44" s="4" t="s">
        <v>149</v>
      </c>
      <c r="AI44" s="4" t="s">
        <v>149</v>
      </c>
      <c r="AJ44" s="4">
        <v>40</v>
      </c>
      <c r="AL44" s="4" t="s">
        <v>149</v>
      </c>
      <c r="AM44" s="4" t="s">
        <v>149</v>
      </c>
      <c r="AN44" s="4" t="s">
        <v>149</v>
      </c>
      <c r="AO44" s="4" t="s">
        <v>149</v>
      </c>
      <c r="AP44" s="4" t="s">
        <v>149</v>
      </c>
      <c r="AQ44" s="4" t="s">
        <v>149</v>
      </c>
      <c r="AR44" s="4" t="s">
        <v>149</v>
      </c>
      <c r="AS44" s="4" t="s">
        <v>149</v>
      </c>
      <c r="AT44" s="4" t="s">
        <v>149</v>
      </c>
      <c r="AU44" s="4" t="s">
        <v>149</v>
      </c>
      <c r="AV44" s="4">
        <v>40</v>
      </c>
      <c r="AX44" s="4">
        <v>49</v>
      </c>
      <c r="AY44" s="4">
        <v>50</v>
      </c>
      <c r="AZ44" s="4">
        <v>51</v>
      </c>
      <c r="BA44" s="4">
        <v>50</v>
      </c>
      <c r="BB44" s="4">
        <v>46</v>
      </c>
      <c r="BC44" s="4">
        <v>44</v>
      </c>
      <c r="BD44" s="4">
        <v>41</v>
      </c>
      <c r="BE44" s="4">
        <v>35</v>
      </c>
      <c r="BF44" s="4">
        <v>34</v>
      </c>
      <c r="BG44" s="4">
        <v>33</v>
      </c>
      <c r="BH44" s="4">
        <v>94</v>
      </c>
      <c r="BJ44" s="4">
        <v>39</v>
      </c>
      <c r="BK44" s="4">
        <v>37</v>
      </c>
      <c r="BL44" s="4">
        <v>35</v>
      </c>
      <c r="BM44" s="4">
        <v>35</v>
      </c>
      <c r="BN44" s="4">
        <v>28</v>
      </c>
      <c r="BO44" s="4">
        <v>24</v>
      </c>
      <c r="BP44" s="4">
        <v>24</v>
      </c>
      <c r="BQ44" s="4">
        <v>22</v>
      </c>
      <c r="BR44" s="4">
        <v>18</v>
      </c>
      <c r="BS44" s="4">
        <v>18</v>
      </c>
      <c r="BT44" s="4">
        <v>94</v>
      </c>
      <c r="BV44" s="28">
        <v>248</v>
      </c>
      <c r="BW44" s="28">
        <v>251</v>
      </c>
      <c r="BX44" s="28">
        <v>252</v>
      </c>
      <c r="BY44" s="28">
        <v>256</v>
      </c>
      <c r="BZ44" s="28">
        <v>301</v>
      </c>
      <c r="CA44" s="28">
        <v>305</v>
      </c>
      <c r="CB44" s="28">
        <v>313</v>
      </c>
      <c r="CC44" s="28">
        <v>320</v>
      </c>
      <c r="CD44" s="28">
        <v>332</v>
      </c>
      <c r="CE44" s="28">
        <v>336</v>
      </c>
      <c r="CF44" s="4">
        <v>40</v>
      </c>
      <c r="CH44" s="28">
        <v>335</v>
      </c>
      <c r="CI44" s="28">
        <v>335</v>
      </c>
      <c r="CJ44" s="28">
        <v>335</v>
      </c>
      <c r="CK44" s="28">
        <v>342</v>
      </c>
      <c r="CL44" s="28">
        <v>347</v>
      </c>
      <c r="CM44" s="28">
        <v>402</v>
      </c>
      <c r="CN44" s="28">
        <v>411</v>
      </c>
      <c r="CO44" s="28">
        <v>423</v>
      </c>
      <c r="CP44" s="28">
        <v>508</v>
      </c>
      <c r="CQ44" s="28">
        <v>508</v>
      </c>
      <c r="CR44" s="4">
        <v>40</v>
      </c>
      <c r="CT44" s="28">
        <v>120</v>
      </c>
      <c r="CU44" s="28">
        <v>115</v>
      </c>
      <c r="CV44" s="28">
        <v>110</v>
      </c>
      <c r="CW44" s="28">
        <v>105</v>
      </c>
      <c r="CX44" s="28">
        <v>100</v>
      </c>
      <c r="CY44" s="28">
        <v>100</v>
      </c>
      <c r="CZ44" s="28">
        <v>100</v>
      </c>
      <c r="DA44" s="28">
        <v>100</v>
      </c>
      <c r="DB44" s="28">
        <v>100</v>
      </c>
      <c r="DC44" s="28">
        <v>100</v>
      </c>
      <c r="DD44" s="4">
        <v>40</v>
      </c>
      <c r="DF44" s="28">
        <v>120</v>
      </c>
      <c r="DG44" s="28">
        <v>115</v>
      </c>
      <c r="DH44" s="28">
        <v>110</v>
      </c>
      <c r="DI44" s="28">
        <v>105</v>
      </c>
      <c r="DJ44" s="28">
        <v>100</v>
      </c>
      <c r="DK44" s="28">
        <v>100</v>
      </c>
      <c r="DL44" s="28">
        <v>100</v>
      </c>
      <c r="DM44" s="28">
        <v>100</v>
      </c>
      <c r="DN44" s="28">
        <v>100</v>
      </c>
      <c r="DO44" s="28">
        <v>100</v>
      </c>
      <c r="DP44" s="4">
        <v>40</v>
      </c>
      <c r="DR44" s="28">
        <v>2239</v>
      </c>
      <c r="DS44" s="28">
        <v>2239</v>
      </c>
      <c r="DT44" s="28">
        <v>2239</v>
      </c>
      <c r="DU44" s="28">
        <v>2239</v>
      </c>
      <c r="DV44" s="28">
        <v>2250</v>
      </c>
      <c r="DW44" s="28">
        <v>2311</v>
      </c>
      <c r="DX44" s="28">
        <v>2334</v>
      </c>
      <c r="DY44" s="28">
        <v>2359</v>
      </c>
      <c r="DZ44" s="28">
        <v>2415</v>
      </c>
      <c r="EA44" s="28">
        <v>2415</v>
      </c>
      <c r="EB44" s="4">
        <v>40</v>
      </c>
      <c r="ED44" s="28">
        <v>2401</v>
      </c>
      <c r="EE44" s="28">
        <v>2354</v>
      </c>
      <c r="EF44" s="28">
        <v>2352</v>
      </c>
      <c r="EG44" s="28">
        <v>2358</v>
      </c>
      <c r="EH44" s="28">
        <v>2402</v>
      </c>
      <c r="EI44" s="28">
        <v>2421</v>
      </c>
      <c r="EJ44" s="28">
        <v>2439</v>
      </c>
      <c r="EK44" s="28">
        <v>2503</v>
      </c>
      <c r="EL44" s="28">
        <v>2527</v>
      </c>
      <c r="EM44" s="28">
        <v>2539</v>
      </c>
      <c r="EN44" s="4">
        <v>40</v>
      </c>
    </row>
    <row r="45" spans="2:144" x14ac:dyDescent="0.25">
      <c r="B45" s="28">
        <v>310</v>
      </c>
      <c r="C45" s="28" t="s">
        <v>149</v>
      </c>
      <c r="D45" s="28" t="s">
        <v>149</v>
      </c>
      <c r="E45" s="28" t="s">
        <v>149</v>
      </c>
      <c r="F45" s="28">
        <v>320</v>
      </c>
      <c r="G45" s="28">
        <v>300</v>
      </c>
      <c r="H45" s="28">
        <v>280</v>
      </c>
      <c r="I45" s="28">
        <v>240</v>
      </c>
      <c r="J45" s="28" t="s">
        <v>149</v>
      </c>
      <c r="K45" s="28">
        <v>200</v>
      </c>
      <c r="L45" s="4">
        <v>95</v>
      </c>
      <c r="N45" s="28" t="s">
        <v>149</v>
      </c>
      <c r="O45" s="28" t="s">
        <v>149</v>
      </c>
      <c r="P45" s="28">
        <v>200</v>
      </c>
      <c r="Q45" s="28">
        <v>190</v>
      </c>
      <c r="R45" s="28">
        <v>180</v>
      </c>
      <c r="S45" s="28">
        <v>170</v>
      </c>
      <c r="T45" s="28" t="s">
        <v>149</v>
      </c>
      <c r="U45" s="28" t="s">
        <v>149</v>
      </c>
      <c r="V45" s="28" t="s">
        <v>149</v>
      </c>
      <c r="W45" s="28" t="s">
        <v>149</v>
      </c>
      <c r="X45" s="4">
        <v>95</v>
      </c>
      <c r="Z45" s="4" t="s">
        <v>149</v>
      </c>
      <c r="AA45" s="4" t="s">
        <v>149</v>
      </c>
      <c r="AB45" s="4">
        <v>6</v>
      </c>
      <c r="AC45" s="4" t="s">
        <v>149</v>
      </c>
      <c r="AD45" s="4" t="s">
        <v>149</v>
      </c>
      <c r="AE45" s="4" t="s">
        <v>149</v>
      </c>
      <c r="AF45" s="4" t="s">
        <v>149</v>
      </c>
      <c r="AG45" s="4" t="s">
        <v>149</v>
      </c>
      <c r="AH45" s="4" t="s">
        <v>149</v>
      </c>
      <c r="AI45" s="4" t="s">
        <v>149</v>
      </c>
      <c r="AJ45" s="4">
        <v>41</v>
      </c>
      <c r="AL45" s="4" t="s">
        <v>149</v>
      </c>
      <c r="AM45" s="4" t="s">
        <v>149</v>
      </c>
      <c r="AN45" s="4" t="s">
        <v>149</v>
      </c>
      <c r="AO45" s="4" t="s">
        <v>149</v>
      </c>
      <c r="AP45" s="4" t="s">
        <v>149</v>
      </c>
      <c r="AQ45" s="4" t="s">
        <v>149</v>
      </c>
      <c r="AR45" s="4" t="s">
        <v>149</v>
      </c>
      <c r="AS45" s="4" t="s">
        <v>149</v>
      </c>
      <c r="AT45" s="4" t="s">
        <v>149</v>
      </c>
      <c r="AU45" s="4" t="s">
        <v>149</v>
      </c>
      <c r="AV45" s="4">
        <v>41</v>
      </c>
      <c r="AX45" s="4">
        <v>50</v>
      </c>
      <c r="AY45" s="4">
        <v>52</v>
      </c>
      <c r="AZ45" s="4">
        <v>52</v>
      </c>
      <c r="BA45" s="4">
        <v>52</v>
      </c>
      <c r="BB45" s="4">
        <v>48</v>
      </c>
      <c r="BC45" s="4">
        <v>46</v>
      </c>
      <c r="BD45" s="4">
        <v>42</v>
      </c>
      <c r="BE45" s="4">
        <v>38</v>
      </c>
      <c r="BF45" s="4">
        <v>35</v>
      </c>
      <c r="BG45" s="4">
        <v>34</v>
      </c>
      <c r="BH45" s="4">
        <v>95</v>
      </c>
      <c r="BJ45" s="4">
        <v>42</v>
      </c>
      <c r="BK45" s="4">
        <v>39</v>
      </c>
      <c r="BL45" s="4">
        <v>36</v>
      </c>
      <c r="BM45" s="4">
        <v>36</v>
      </c>
      <c r="BN45" s="4">
        <v>31</v>
      </c>
      <c r="BO45" s="4">
        <v>26</v>
      </c>
      <c r="BP45" s="4">
        <v>25</v>
      </c>
      <c r="BQ45" s="4">
        <v>23</v>
      </c>
      <c r="BR45" s="4">
        <v>19</v>
      </c>
      <c r="BS45" s="4">
        <v>19</v>
      </c>
      <c r="BT45" s="4">
        <v>95</v>
      </c>
      <c r="BV45" s="28">
        <v>247</v>
      </c>
      <c r="BW45" s="28">
        <v>250</v>
      </c>
      <c r="BX45" s="28">
        <v>251</v>
      </c>
      <c r="BY45" s="28">
        <v>255</v>
      </c>
      <c r="BZ45" s="28">
        <v>300</v>
      </c>
      <c r="CA45" s="28">
        <v>304</v>
      </c>
      <c r="CB45" s="28">
        <v>312</v>
      </c>
      <c r="CC45" s="28">
        <v>319</v>
      </c>
      <c r="CD45" s="28">
        <v>331</v>
      </c>
      <c r="CE45" s="28">
        <v>335</v>
      </c>
      <c r="CF45" s="4">
        <v>41</v>
      </c>
      <c r="CH45" s="28">
        <v>334</v>
      </c>
      <c r="CI45" s="28">
        <v>334</v>
      </c>
      <c r="CJ45" s="28">
        <v>334</v>
      </c>
      <c r="CK45" s="28">
        <v>341</v>
      </c>
      <c r="CL45" s="28">
        <v>346</v>
      </c>
      <c r="CM45" s="28">
        <v>401</v>
      </c>
      <c r="CN45" s="28">
        <v>410</v>
      </c>
      <c r="CO45" s="28">
        <v>422</v>
      </c>
      <c r="CP45" s="28">
        <v>507</v>
      </c>
      <c r="CQ45" s="28">
        <v>507</v>
      </c>
      <c r="CR45" s="4">
        <v>41</v>
      </c>
      <c r="CT45" s="28" t="s">
        <v>149</v>
      </c>
      <c r="CU45" s="28" t="s">
        <v>149</v>
      </c>
      <c r="CV45" s="28" t="s">
        <v>149</v>
      </c>
      <c r="CW45" s="28" t="s">
        <v>149</v>
      </c>
      <c r="CX45" s="28" t="s">
        <v>149</v>
      </c>
      <c r="CY45" s="28" t="s">
        <v>149</v>
      </c>
      <c r="CZ45" s="28" t="s">
        <v>149</v>
      </c>
      <c r="DA45" s="28" t="s">
        <v>149</v>
      </c>
      <c r="DB45" s="28" t="s">
        <v>149</v>
      </c>
      <c r="DC45" s="28" t="s">
        <v>149</v>
      </c>
      <c r="DD45" s="4">
        <v>41</v>
      </c>
      <c r="DF45" s="28" t="s">
        <v>149</v>
      </c>
      <c r="DG45" s="28" t="s">
        <v>149</v>
      </c>
      <c r="DH45" s="28" t="s">
        <v>149</v>
      </c>
      <c r="DI45" s="28" t="s">
        <v>149</v>
      </c>
      <c r="DJ45" s="28" t="s">
        <v>149</v>
      </c>
      <c r="DK45" s="28" t="s">
        <v>149</v>
      </c>
      <c r="DL45" s="28" t="s">
        <v>149</v>
      </c>
      <c r="DM45" s="28" t="s">
        <v>149</v>
      </c>
      <c r="DN45" s="28" t="s">
        <v>149</v>
      </c>
      <c r="DO45" s="28" t="s">
        <v>149</v>
      </c>
      <c r="DP45" s="4">
        <v>41</v>
      </c>
      <c r="DR45" s="28">
        <v>2237</v>
      </c>
      <c r="DS45" s="28">
        <v>2237</v>
      </c>
      <c r="DT45" s="28">
        <v>2237</v>
      </c>
      <c r="DU45" s="28">
        <v>2237</v>
      </c>
      <c r="DV45" s="28">
        <v>2248</v>
      </c>
      <c r="DW45" s="28">
        <v>2309</v>
      </c>
      <c r="DX45" s="28">
        <v>2332</v>
      </c>
      <c r="DY45" s="28">
        <v>2357</v>
      </c>
      <c r="DZ45" s="28">
        <v>2413</v>
      </c>
      <c r="EA45" s="28">
        <v>2413</v>
      </c>
      <c r="EB45" s="4">
        <v>41</v>
      </c>
      <c r="ED45" s="28">
        <v>2359</v>
      </c>
      <c r="EE45" s="28">
        <v>2352</v>
      </c>
      <c r="EF45" s="28">
        <v>2350</v>
      </c>
      <c r="EG45" s="28">
        <v>2356</v>
      </c>
      <c r="EH45" s="28">
        <v>2400</v>
      </c>
      <c r="EI45" s="28">
        <v>2419</v>
      </c>
      <c r="EJ45" s="28">
        <v>2437</v>
      </c>
      <c r="EK45" s="28">
        <v>2501</v>
      </c>
      <c r="EL45" s="28">
        <v>2525</v>
      </c>
      <c r="EM45" s="28">
        <v>2537</v>
      </c>
      <c r="EN45" s="4">
        <v>41</v>
      </c>
    </row>
    <row r="46" spans="2:144" x14ac:dyDescent="0.25">
      <c r="B46" s="28" t="s">
        <v>149</v>
      </c>
      <c r="C46" s="28" t="s">
        <v>149</v>
      </c>
      <c r="D46" s="28" t="s">
        <v>149</v>
      </c>
      <c r="E46" s="28" t="s">
        <v>149</v>
      </c>
      <c r="F46" s="28" t="s">
        <v>149</v>
      </c>
      <c r="G46" s="28">
        <v>310</v>
      </c>
      <c r="H46" s="28">
        <v>290</v>
      </c>
      <c r="I46" s="28">
        <v>250</v>
      </c>
      <c r="J46" s="28">
        <v>210</v>
      </c>
      <c r="K46" s="28" t="s">
        <v>149</v>
      </c>
      <c r="L46" s="4">
        <v>96</v>
      </c>
      <c r="N46" s="28" t="s">
        <v>149</v>
      </c>
      <c r="O46" s="28">
        <v>200</v>
      </c>
      <c r="P46" s="28" t="s">
        <v>149</v>
      </c>
      <c r="Q46" s="28">
        <v>200</v>
      </c>
      <c r="R46" s="28" t="s">
        <v>149</v>
      </c>
      <c r="S46" s="28">
        <v>180</v>
      </c>
      <c r="T46" s="28" t="s">
        <v>149</v>
      </c>
      <c r="U46" s="28" t="s">
        <v>149</v>
      </c>
      <c r="V46" s="28" t="s">
        <v>149</v>
      </c>
      <c r="W46" s="28" t="s">
        <v>149</v>
      </c>
      <c r="X46" s="4">
        <v>96</v>
      </c>
      <c r="Z46" s="4">
        <v>5.6</v>
      </c>
      <c r="AA46" s="4" t="s">
        <v>149</v>
      </c>
      <c r="AB46" s="4" t="s">
        <v>149</v>
      </c>
      <c r="AC46" s="4">
        <v>6.1</v>
      </c>
      <c r="AD46" s="4">
        <v>6</v>
      </c>
      <c r="AE46" s="4" t="s">
        <v>149</v>
      </c>
      <c r="AF46" s="4">
        <v>5.6</v>
      </c>
      <c r="AG46" s="4">
        <v>5.3</v>
      </c>
      <c r="AH46" s="4">
        <v>5</v>
      </c>
      <c r="AI46" s="4" t="s">
        <v>149</v>
      </c>
      <c r="AJ46" s="4">
        <v>42</v>
      </c>
      <c r="AL46" s="4" t="s">
        <v>149</v>
      </c>
      <c r="AM46" s="4" t="s">
        <v>149</v>
      </c>
      <c r="AN46" s="4" t="s">
        <v>149</v>
      </c>
      <c r="AO46" s="4" t="s">
        <v>149</v>
      </c>
      <c r="AP46" s="4" t="s">
        <v>149</v>
      </c>
      <c r="AQ46" s="4">
        <v>3.6</v>
      </c>
      <c r="AR46" s="4" t="s">
        <v>149</v>
      </c>
      <c r="AS46" s="4" t="s">
        <v>149</v>
      </c>
      <c r="AT46" s="4" t="s">
        <v>149</v>
      </c>
      <c r="AU46" s="4" t="s">
        <v>149</v>
      </c>
      <c r="AV46" s="4">
        <v>42</v>
      </c>
      <c r="AX46" s="4">
        <v>51</v>
      </c>
      <c r="AY46" s="4">
        <v>53</v>
      </c>
      <c r="AZ46" s="4">
        <v>53</v>
      </c>
      <c r="BA46" s="4">
        <v>53</v>
      </c>
      <c r="BB46" s="4">
        <v>51</v>
      </c>
      <c r="BC46" s="4">
        <v>48</v>
      </c>
      <c r="BD46" s="4">
        <v>44</v>
      </c>
      <c r="BE46" s="4">
        <v>40</v>
      </c>
      <c r="BF46" s="4">
        <v>37</v>
      </c>
      <c r="BG46" s="4">
        <v>35</v>
      </c>
      <c r="BH46" s="4">
        <v>96</v>
      </c>
      <c r="BJ46" s="4">
        <v>43</v>
      </c>
      <c r="BK46" s="4">
        <v>42</v>
      </c>
      <c r="BL46" s="4">
        <v>38</v>
      </c>
      <c r="BM46" s="4">
        <v>37</v>
      </c>
      <c r="BN46" s="4">
        <v>33</v>
      </c>
      <c r="BO46" s="4">
        <v>28</v>
      </c>
      <c r="BP46" s="4">
        <v>27</v>
      </c>
      <c r="BQ46" s="4">
        <v>24</v>
      </c>
      <c r="BR46" s="4">
        <v>20</v>
      </c>
      <c r="BS46" s="4">
        <v>20</v>
      </c>
      <c r="BT46" s="4">
        <v>96</v>
      </c>
      <c r="BV46" s="28">
        <v>246</v>
      </c>
      <c r="BW46" s="28">
        <v>249</v>
      </c>
      <c r="BX46" s="28">
        <v>250</v>
      </c>
      <c r="BY46" s="28">
        <v>254</v>
      </c>
      <c r="BZ46" s="28">
        <v>259</v>
      </c>
      <c r="CA46" s="28">
        <v>303</v>
      </c>
      <c r="CB46" s="28">
        <v>311</v>
      </c>
      <c r="CC46" s="28">
        <v>318</v>
      </c>
      <c r="CD46" s="28">
        <v>330</v>
      </c>
      <c r="CE46" s="28">
        <v>334</v>
      </c>
      <c r="CF46" s="4">
        <v>42</v>
      </c>
      <c r="CH46" s="28">
        <v>333</v>
      </c>
      <c r="CI46" s="28">
        <v>333</v>
      </c>
      <c r="CJ46" s="28">
        <v>333</v>
      </c>
      <c r="CK46" s="28">
        <v>340</v>
      </c>
      <c r="CL46" s="28">
        <v>345</v>
      </c>
      <c r="CM46" s="28">
        <v>400</v>
      </c>
      <c r="CN46" s="28">
        <v>409</v>
      </c>
      <c r="CO46" s="28">
        <v>421</v>
      </c>
      <c r="CP46" s="28">
        <v>506</v>
      </c>
      <c r="CQ46" s="28">
        <v>506</v>
      </c>
      <c r="CR46" s="4">
        <v>42</v>
      </c>
      <c r="CT46" s="28">
        <v>121</v>
      </c>
      <c r="CU46" s="28">
        <v>116</v>
      </c>
      <c r="CV46" s="28">
        <v>111</v>
      </c>
      <c r="CW46" s="28">
        <v>106</v>
      </c>
      <c r="CX46" s="28">
        <v>101</v>
      </c>
      <c r="CY46" s="28">
        <v>101</v>
      </c>
      <c r="CZ46" s="28">
        <v>101</v>
      </c>
      <c r="DA46" s="28">
        <v>101</v>
      </c>
      <c r="DB46" s="28">
        <v>101</v>
      </c>
      <c r="DC46" s="28">
        <v>101</v>
      </c>
      <c r="DD46" s="4">
        <v>42</v>
      </c>
      <c r="DF46" s="28">
        <v>121</v>
      </c>
      <c r="DG46" s="28">
        <v>116</v>
      </c>
      <c r="DH46" s="28">
        <v>111</v>
      </c>
      <c r="DI46" s="28">
        <v>106</v>
      </c>
      <c r="DJ46" s="28">
        <v>101</v>
      </c>
      <c r="DK46" s="28">
        <v>101</v>
      </c>
      <c r="DL46" s="28">
        <v>101</v>
      </c>
      <c r="DM46" s="28">
        <v>101</v>
      </c>
      <c r="DN46" s="28">
        <v>101</v>
      </c>
      <c r="DO46" s="28">
        <v>101</v>
      </c>
      <c r="DP46" s="4">
        <v>42</v>
      </c>
      <c r="DR46" s="28">
        <v>2235</v>
      </c>
      <c r="DS46" s="28">
        <v>2235</v>
      </c>
      <c r="DT46" s="28">
        <v>2235</v>
      </c>
      <c r="DU46" s="28">
        <v>2235</v>
      </c>
      <c r="DV46" s="28">
        <v>2246</v>
      </c>
      <c r="DW46" s="28">
        <v>2307</v>
      </c>
      <c r="DX46" s="28">
        <v>2330</v>
      </c>
      <c r="DY46" s="28">
        <v>2355</v>
      </c>
      <c r="DZ46" s="28">
        <v>2411</v>
      </c>
      <c r="EA46" s="28">
        <v>2411</v>
      </c>
      <c r="EB46" s="4">
        <v>42</v>
      </c>
      <c r="ED46" s="28">
        <v>2357</v>
      </c>
      <c r="EE46" s="28">
        <v>2350</v>
      </c>
      <c r="EF46" s="28">
        <v>2348</v>
      </c>
      <c r="EG46" s="28">
        <v>2354</v>
      </c>
      <c r="EH46" s="28">
        <v>2358</v>
      </c>
      <c r="EI46" s="28">
        <v>2417</v>
      </c>
      <c r="EJ46" s="28">
        <v>2435</v>
      </c>
      <c r="EK46" s="28">
        <v>2459</v>
      </c>
      <c r="EL46" s="28">
        <v>2523</v>
      </c>
      <c r="EM46" s="28">
        <v>2535</v>
      </c>
      <c r="EN46" s="4">
        <v>42</v>
      </c>
    </row>
    <row r="47" spans="2:144" x14ac:dyDescent="0.25">
      <c r="B47" s="28">
        <v>330</v>
      </c>
      <c r="C47" s="28" t="s">
        <v>149</v>
      </c>
      <c r="D47" s="28" t="s">
        <v>149</v>
      </c>
      <c r="E47" s="28" t="s">
        <v>149</v>
      </c>
      <c r="F47" s="28" t="s">
        <v>149</v>
      </c>
      <c r="G47" s="28">
        <v>320</v>
      </c>
      <c r="H47" s="28">
        <v>300</v>
      </c>
      <c r="I47" s="28">
        <v>260</v>
      </c>
      <c r="J47" s="28">
        <v>220</v>
      </c>
      <c r="K47" s="28" t="s">
        <v>149</v>
      </c>
      <c r="L47" s="4">
        <v>97</v>
      </c>
      <c r="N47" s="28">
        <v>190</v>
      </c>
      <c r="O47" s="28" t="s">
        <v>149</v>
      </c>
      <c r="P47" s="28" t="s">
        <v>149</v>
      </c>
      <c r="Q47" s="28" t="s">
        <v>149</v>
      </c>
      <c r="R47" s="28">
        <v>190</v>
      </c>
      <c r="S47" s="28" t="s">
        <v>149</v>
      </c>
      <c r="T47" s="28">
        <v>170</v>
      </c>
      <c r="U47" s="28">
        <v>160</v>
      </c>
      <c r="V47" s="28" t="s">
        <v>149</v>
      </c>
      <c r="W47" s="28" t="s">
        <v>149</v>
      </c>
      <c r="X47" s="4">
        <v>97</v>
      </c>
      <c r="Z47" s="4" t="s">
        <v>149</v>
      </c>
      <c r="AA47" s="4" t="s">
        <v>149</v>
      </c>
      <c r="AB47" s="4" t="s">
        <v>149</v>
      </c>
      <c r="AC47" s="4" t="s">
        <v>149</v>
      </c>
      <c r="AD47" s="4" t="s">
        <v>149</v>
      </c>
      <c r="AE47" s="4" t="s">
        <v>149</v>
      </c>
      <c r="AF47" s="4" t="s">
        <v>149</v>
      </c>
      <c r="AG47" s="4" t="s">
        <v>149</v>
      </c>
      <c r="AH47" s="4" t="s">
        <v>149</v>
      </c>
      <c r="AI47" s="4" t="s">
        <v>149</v>
      </c>
      <c r="AJ47" s="4">
        <v>43</v>
      </c>
      <c r="AL47" s="4" t="s">
        <v>149</v>
      </c>
      <c r="AM47" s="4" t="s">
        <v>149</v>
      </c>
      <c r="AN47" s="4" t="s">
        <v>149</v>
      </c>
      <c r="AO47" s="4" t="s">
        <v>149</v>
      </c>
      <c r="AP47" s="4" t="s">
        <v>149</v>
      </c>
      <c r="AQ47" s="4" t="s">
        <v>149</v>
      </c>
      <c r="AR47" s="4" t="s">
        <v>149</v>
      </c>
      <c r="AS47" s="4" t="s">
        <v>149</v>
      </c>
      <c r="AT47" s="4" t="s">
        <v>149</v>
      </c>
      <c r="AU47" s="4" t="s">
        <v>149</v>
      </c>
      <c r="AV47" s="4">
        <v>43</v>
      </c>
      <c r="AX47" s="4">
        <v>53</v>
      </c>
      <c r="AY47" s="4">
        <v>54</v>
      </c>
      <c r="AZ47" s="4">
        <v>55</v>
      </c>
      <c r="BA47" s="4">
        <v>54</v>
      </c>
      <c r="BB47" s="4">
        <v>53</v>
      </c>
      <c r="BC47" s="4">
        <v>50</v>
      </c>
      <c r="BD47" s="4">
        <v>47</v>
      </c>
      <c r="BE47" s="4">
        <v>43</v>
      </c>
      <c r="BF47" s="4">
        <v>38</v>
      </c>
      <c r="BG47" s="4">
        <v>37</v>
      </c>
      <c r="BH47" s="4">
        <v>97</v>
      </c>
      <c r="BJ47" s="4">
        <v>45</v>
      </c>
      <c r="BK47" s="4">
        <v>43</v>
      </c>
      <c r="BL47" s="4">
        <v>39</v>
      </c>
      <c r="BM47" s="4">
        <v>40</v>
      </c>
      <c r="BN47" s="4">
        <v>34</v>
      </c>
      <c r="BO47" s="4">
        <v>30</v>
      </c>
      <c r="BP47" s="4">
        <v>30</v>
      </c>
      <c r="BQ47" s="4">
        <v>25</v>
      </c>
      <c r="BR47" s="4">
        <v>21</v>
      </c>
      <c r="BS47" s="4">
        <v>21</v>
      </c>
      <c r="BT47" s="4">
        <v>97</v>
      </c>
      <c r="BV47" s="28">
        <v>245</v>
      </c>
      <c r="BW47" s="28">
        <v>248</v>
      </c>
      <c r="BX47" s="28">
        <v>249</v>
      </c>
      <c r="BY47" s="28">
        <v>253</v>
      </c>
      <c r="BZ47" s="28">
        <v>258</v>
      </c>
      <c r="CA47" s="28">
        <v>302</v>
      </c>
      <c r="CB47" s="28">
        <v>310</v>
      </c>
      <c r="CC47" s="28">
        <v>317</v>
      </c>
      <c r="CD47" s="28">
        <v>329</v>
      </c>
      <c r="CE47" s="28">
        <v>333</v>
      </c>
      <c r="CF47" s="4">
        <v>43</v>
      </c>
      <c r="CH47" s="28">
        <v>332</v>
      </c>
      <c r="CI47" s="28">
        <v>332</v>
      </c>
      <c r="CJ47" s="28">
        <v>332</v>
      </c>
      <c r="CK47" s="28">
        <v>339</v>
      </c>
      <c r="CL47" s="28">
        <v>344</v>
      </c>
      <c r="CM47" s="28">
        <v>359</v>
      </c>
      <c r="CN47" s="28">
        <v>408</v>
      </c>
      <c r="CO47" s="28">
        <v>420</v>
      </c>
      <c r="CP47" s="28">
        <v>505</v>
      </c>
      <c r="CQ47" s="28">
        <v>505</v>
      </c>
      <c r="CR47" s="4">
        <v>43</v>
      </c>
      <c r="CT47" s="28" t="s">
        <v>149</v>
      </c>
      <c r="CU47" s="28" t="s">
        <v>149</v>
      </c>
      <c r="CV47" s="28" t="s">
        <v>149</v>
      </c>
      <c r="CW47" s="28" t="s">
        <v>149</v>
      </c>
      <c r="CX47" s="28" t="s">
        <v>149</v>
      </c>
      <c r="CY47" s="28" t="s">
        <v>149</v>
      </c>
      <c r="CZ47" s="28" t="s">
        <v>149</v>
      </c>
      <c r="DA47" s="28" t="s">
        <v>149</v>
      </c>
      <c r="DB47" s="28" t="s">
        <v>149</v>
      </c>
      <c r="DC47" s="28" t="s">
        <v>149</v>
      </c>
      <c r="DD47" s="4">
        <v>43</v>
      </c>
      <c r="DF47" s="28" t="s">
        <v>149</v>
      </c>
      <c r="DG47" s="28" t="s">
        <v>149</v>
      </c>
      <c r="DH47" s="28" t="s">
        <v>149</v>
      </c>
      <c r="DI47" s="28" t="s">
        <v>149</v>
      </c>
      <c r="DJ47" s="28" t="s">
        <v>149</v>
      </c>
      <c r="DK47" s="28" t="s">
        <v>149</v>
      </c>
      <c r="DL47" s="28" t="s">
        <v>149</v>
      </c>
      <c r="DM47" s="28" t="s">
        <v>149</v>
      </c>
      <c r="DN47" s="28" t="s">
        <v>149</v>
      </c>
      <c r="DO47" s="28" t="s">
        <v>149</v>
      </c>
      <c r="DP47" s="4">
        <v>43</v>
      </c>
      <c r="DR47" s="28">
        <v>2233</v>
      </c>
      <c r="DS47" s="28">
        <v>2233</v>
      </c>
      <c r="DT47" s="28">
        <v>2233</v>
      </c>
      <c r="DU47" s="28">
        <v>2233</v>
      </c>
      <c r="DV47" s="28">
        <v>2244</v>
      </c>
      <c r="DW47" s="28">
        <v>2305</v>
      </c>
      <c r="DX47" s="28">
        <v>2328</v>
      </c>
      <c r="DY47" s="28">
        <v>2353</v>
      </c>
      <c r="DZ47" s="28">
        <v>2409</v>
      </c>
      <c r="EA47" s="28">
        <v>2409</v>
      </c>
      <c r="EB47" s="4">
        <v>43</v>
      </c>
      <c r="ED47" s="28">
        <v>2355</v>
      </c>
      <c r="EE47" s="28">
        <v>2348</v>
      </c>
      <c r="EF47" s="28">
        <v>2346</v>
      </c>
      <c r="EG47" s="28">
        <v>2352</v>
      </c>
      <c r="EH47" s="28">
        <v>2356</v>
      </c>
      <c r="EI47" s="28">
        <v>2415</v>
      </c>
      <c r="EJ47" s="28">
        <v>2433</v>
      </c>
      <c r="EK47" s="28">
        <v>2457</v>
      </c>
      <c r="EL47" s="28">
        <v>2521</v>
      </c>
      <c r="EM47" s="28">
        <v>2533</v>
      </c>
      <c r="EN47" s="4">
        <v>43</v>
      </c>
    </row>
    <row r="48" spans="2:144" x14ac:dyDescent="0.25">
      <c r="B48" s="28" t="s">
        <v>149</v>
      </c>
      <c r="C48" s="28" t="s">
        <v>149</v>
      </c>
      <c r="D48" s="28" t="s">
        <v>149</v>
      </c>
      <c r="E48" s="28" t="s">
        <v>149</v>
      </c>
      <c r="F48" s="28" t="s">
        <v>149</v>
      </c>
      <c r="G48" s="28" t="s">
        <v>149</v>
      </c>
      <c r="H48" s="28">
        <v>310</v>
      </c>
      <c r="I48" s="28">
        <v>270</v>
      </c>
      <c r="J48" s="28">
        <v>230</v>
      </c>
      <c r="K48" s="28">
        <v>210</v>
      </c>
      <c r="L48" s="4">
        <v>98</v>
      </c>
      <c r="N48" s="28">
        <v>200</v>
      </c>
      <c r="O48" s="28">
        <v>210</v>
      </c>
      <c r="P48" s="28">
        <v>210</v>
      </c>
      <c r="Q48" s="28">
        <v>210</v>
      </c>
      <c r="R48" s="28" t="s">
        <v>149</v>
      </c>
      <c r="S48" s="28">
        <v>190</v>
      </c>
      <c r="T48" s="28" t="s">
        <v>149</v>
      </c>
      <c r="U48" s="28">
        <v>170</v>
      </c>
      <c r="V48" s="28" t="s">
        <v>149</v>
      </c>
      <c r="W48" s="28" t="s">
        <v>149</v>
      </c>
      <c r="X48" s="4">
        <v>98</v>
      </c>
      <c r="Z48" s="4" t="s">
        <v>149</v>
      </c>
      <c r="AA48" s="4">
        <v>6</v>
      </c>
      <c r="AB48" s="4">
        <v>6.1</v>
      </c>
      <c r="AC48" s="4" t="s">
        <v>149</v>
      </c>
      <c r="AD48" s="4" t="s">
        <v>149</v>
      </c>
      <c r="AE48" s="4">
        <v>5.9</v>
      </c>
      <c r="AF48" s="4" t="s">
        <v>149</v>
      </c>
      <c r="AG48" s="4" t="s">
        <v>149</v>
      </c>
      <c r="AH48" s="4" t="s">
        <v>149</v>
      </c>
      <c r="AI48" s="4">
        <v>4.7</v>
      </c>
      <c r="AJ48" s="4">
        <v>44</v>
      </c>
      <c r="AL48" s="4">
        <v>3.7</v>
      </c>
      <c r="AM48" s="4">
        <v>3.8</v>
      </c>
      <c r="AN48" s="4">
        <v>3.9</v>
      </c>
      <c r="AO48" s="4">
        <v>3.9</v>
      </c>
      <c r="AP48" s="4">
        <v>3.9</v>
      </c>
      <c r="AQ48" s="4" t="s">
        <v>149</v>
      </c>
      <c r="AR48" s="4">
        <v>3.5</v>
      </c>
      <c r="AS48" s="4">
        <v>3.3</v>
      </c>
      <c r="AT48" s="4">
        <v>3.3</v>
      </c>
      <c r="AU48" s="4">
        <v>3.3</v>
      </c>
      <c r="AV48" s="4">
        <v>44</v>
      </c>
      <c r="AX48" s="4">
        <v>54</v>
      </c>
      <c r="AY48" s="4">
        <v>57</v>
      </c>
      <c r="AZ48" s="4">
        <v>56</v>
      </c>
      <c r="BA48" s="4">
        <v>56</v>
      </c>
      <c r="BB48" s="4">
        <v>54</v>
      </c>
      <c r="BC48" s="4">
        <v>53</v>
      </c>
      <c r="BD48" s="4">
        <v>50</v>
      </c>
      <c r="BE48" s="4">
        <v>45</v>
      </c>
      <c r="BF48" s="4">
        <v>40</v>
      </c>
      <c r="BG48" s="4">
        <v>39</v>
      </c>
      <c r="BH48" s="4">
        <v>98</v>
      </c>
      <c r="BJ48" s="4">
        <v>47</v>
      </c>
      <c r="BK48" s="4">
        <v>46</v>
      </c>
      <c r="BL48" s="4">
        <v>42</v>
      </c>
      <c r="BM48" s="4">
        <v>43</v>
      </c>
      <c r="BN48" s="4">
        <v>36</v>
      </c>
      <c r="BO48" s="4">
        <v>31</v>
      </c>
      <c r="BP48" s="4">
        <v>31</v>
      </c>
      <c r="BQ48" s="4">
        <v>26</v>
      </c>
      <c r="BR48" s="4">
        <v>22</v>
      </c>
      <c r="BS48" s="4">
        <v>22</v>
      </c>
      <c r="BT48" s="4">
        <v>98</v>
      </c>
      <c r="BV48" s="28">
        <v>244</v>
      </c>
      <c r="BW48" s="28">
        <v>247</v>
      </c>
      <c r="BX48" s="28">
        <v>248</v>
      </c>
      <c r="BY48" s="28">
        <v>252</v>
      </c>
      <c r="BZ48" s="28">
        <v>257</v>
      </c>
      <c r="CA48" s="28">
        <v>301</v>
      </c>
      <c r="CB48" s="28">
        <v>309</v>
      </c>
      <c r="CC48" s="28">
        <v>316</v>
      </c>
      <c r="CD48" s="28">
        <v>328</v>
      </c>
      <c r="CE48" s="28">
        <v>332</v>
      </c>
      <c r="CF48" s="4">
        <v>44</v>
      </c>
      <c r="CH48" s="28">
        <v>331</v>
      </c>
      <c r="CI48" s="28">
        <v>331</v>
      </c>
      <c r="CJ48" s="28">
        <v>331</v>
      </c>
      <c r="CK48" s="28">
        <v>338</v>
      </c>
      <c r="CL48" s="28">
        <v>343</v>
      </c>
      <c r="CM48" s="28">
        <v>358</v>
      </c>
      <c r="CN48" s="28">
        <v>407</v>
      </c>
      <c r="CO48" s="28">
        <v>419</v>
      </c>
      <c r="CP48" s="28">
        <v>504</v>
      </c>
      <c r="CQ48" s="28">
        <v>504</v>
      </c>
      <c r="CR48" s="4">
        <v>44</v>
      </c>
      <c r="CT48" s="28">
        <v>122</v>
      </c>
      <c r="CU48" s="28">
        <v>117</v>
      </c>
      <c r="CV48" s="28">
        <v>112</v>
      </c>
      <c r="CW48" s="28">
        <v>107</v>
      </c>
      <c r="CX48" s="28">
        <v>102</v>
      </c>
      <c r="CY48" s="28">
        <v>102</v>
      </c>
      <c r="CZ48" s="28">
        <v>102</v>
      </c>
      <c r="DA48" s="28">
        <v>102</v>
      </c>
      <c r="DB48" s="28">
        <v>102</v>
      </c>
      <c r="DC48" s="28">
        <v>102</v>
      </c>
      <c r="DD48" s="4">
        <v>44</v>
      </c>
      <c r="DF48" s="28">
        <v>122</v>
      </c>
      <c r="DG48" s="28">
        <v>117</v>
      </c>
      <c r="DH48" s="28">
        <v>112</v>
      </c>
      <c r="DI48" s="28">
        <v>107</v>
      </c>
      <c r="DJ48" s="28">
        <v>102</v>
      </c>
      <c r="DK48" s="28">
        <v>102</v>
      </c>
      <c r="DL48" s="28">
        <v>102</v>
      </c>
      <c r="DM48" s="28">
        <v>102</v>
      </c>
      <c r="DN48" s="28">
        <v>102</v>
      </c>
      <c r="DO48" s="28">
        <v>102</v>
      </c>
      <c r="DP48" s="4">
        <v>44</v>
      </c>
      <c r="DR48" s="28">
        <v>2231</v>
      </c>
      <c r="DS48" s="28">
        <v>2231</v>
      </c>
      <c r="DT48" s="28">
        <v>2231</v>
      </c>
      <c r="DU48" s="28">
        <v>2231</v>
      </c>
      <c r="DV48" s="28">
        <v>2242</v>
      </c>
      <c r="DW48" s="28">
        <v>2303</v>
      </c>
      <c r="DX48" s="28">
        <v>2326</v>
      </c>
      <c r="DY48" s="28">
        <v>2351</v>
      </c>
      <c r="DZ48" s="28">
        <v>2407</v>
      </c>
      <c r="EA48" s="28">
        <v>2407</v>
      </c>
      <c r="EB48" s="4">
        <v>44</v>
      </c>
      <c r="ED48" s="28">
        <v>2353</v>
      </c>
      <c r="EE48" s="28">
        <v>2346</v>
      </c>
      <c r="EF48" s="28">
        <v>2344</v>
      </c>
      <c r="EG48" s="28">
        <v>2350</v>
      </c>
      <c r="EH48" s="28">
        <v>2354</v>
      </c>
      <c r="EI48" s="28">
        <v>2413</v>
      </c>
      <c r="EJ48" s="28">
        <v>2431</v>
      </c>
      <c r="EK48" s="28">
        <v>2455</v>
      </c>
      <c r="EL48" s="28">
        <v>2519</v>
      </c>
      <c r="EM48" s="28">
        <v>2531</v>
      </c>
      <c r="EN48" s="4">
        <v>44</v>
      </c>
    </row>
    <row r="49" spans="2:144" x14ac:dyDescent="0.25">
      <c r="B49" s="28">
        <v>330</v>
      </c>
      <c r="C49" s="28">
        <v>330</v>
      </c>
      <c r="D49" s="28">
        <v>330</v>
      </c>
      <c r="E49" s="28">
        <v>330</v>
      </c>
      <c r="F49" s="28">
        <v>330</v>
      </c>
      <c r="G49" s="28">
        <v>330</v>
      </c>
      <c r="H49" s="28">
        <v>320</v>
      </c>
      <c r="I49" s="28">
        <v>280</v>
      </c>
      <c r="J49" s="28">
        <v>240</v>
      </c>
      <c r="K49" s="28">
        <v>220</v>
      </c>
      <c r="L49" s="4">
        <v>99</v>
      </c>
      <c r="N49" s="28" t="s">
        <v>149</v>
      </c>
      <c r="O49" s="28">
        <v>220</v>
      </c>
      <c r="P49" s="28">
        <v>220</v>
      </c>
      <c r="Q49" s="28">
        <v>220</v>
      </c>
      <c r="R49" s="28">
        <v>200</v>
      </c>
      <c r="S49" s="28">
        <v>200</v>
      </c>
      <c r="T49" s="28">
        <v>180</v>
      </c>
      <c r="U49" s="28">
        <v>180</v>
      </c>
      <c r="V49" s="28">
        <v>160</v>
      </c>
      <c r="W49" s="28">
        <v>160</v>
      </c>
      <c r="X49" s="4">
        <v>99</v>
      </c>
      <c r="Z49" s="4" t="s">
        <v>149</v>
      </c>
      <c r="AA49" s="4" t="s">
        <v>149</v>
      </c>
      <c r="AB49" s="4" t="s">
        <v>149</v>
      </c>
      <c r="AC49" s="4" t="s">
        <v>149</v>
      </c>
      <c r="AD49" s="4" t="s">
        <v>149</v>
      </c>
      <c r="AE49" s="4" t="s">
        <v>149</v>
      </c>
      <c r="AF49" s="4" t="s">
        <v>149</v>
      </c>
      <c r="AG49" s="4" t="s">
        <v>149</v>
      </c>
      <c r="AH49" s="4" t="s">
        <v>149</v>
      </c>
      <c r="AI49" s="4" t="s">
        <v>149</v>
      </c>
      <c r="AJ49" s="4">
        <v>45</v>
      </c>
      <c r="AL49" s="4" t="s">
        <v>149</v>
      </c>
      <c r="AM49" s="4" t="s">
        <v>149</v>
      </c>
      <c r="AN49" s="4" t="s">
        <v>149</v>
      </c>
      <c r="AO49" s="4" t="s">
        <v>149</v>
      </c>
      <c r="AP49" s="4" t="s">
        <v>149</v>
      </c>
      <c r="AQ49" s="4" t="s">
        <v>149</v>
      </c>
      <c r="AR49" s="4" t="s">
        <v>149</v>
      </c>
      <c r="AS49" s="4" t="s">
        <v>149</v>
      </c>
      <c r="AT49" s="4" t="s">
        <v>149</v>
      </c>
      <c r="AU49" s="4" t="s">
        <v>149</v>
      </c>
      <c r="AV49" s="4">
        <v>45</v>
      </c>
      <c r="AX49" s="4">
        <v>56</v>
      </c>
      <c r="AY49" s="4">
        <v>60</v>
      </c>
      <c r="AZ49" s="4">
        <v>59</v>
      </c>
      <c r="BA49" s="4">
        <v>59</v>
      </c>
      <c r="BB49" s="4">
        <v>57</v>
      </c>
      <c r="BC49" s="4">
        <v>55</v>
      </c>
      <c r="BD49" s="4">
        <v>53</v>
      </c>
      <c r="BE49" s="4">
        <v>48</v>
      </c>
      <c r="BF49" s="4">
        <v>43</v>
      </c>
      <c r="BG49" s="4">
        <v>41</v>
      </c>
      <c r="BH49" s="4">
        <v>99</v>
      </c>
      <c r="BJ49" s="4">
        <v>50</v>
      </c>
      <c r="BK49" s="4">
        <v>49</v>
      </c>
      <c r="BL49" s="4">
        <v>45</v>
      </c>
      <c r="BM49" s="4">
        <v>46</v>
      </c>
      <c r="BN49" s="4">
        <v>39</v>
      </c>
      <c r="BO49" s="4">
        <v>34</v>
      </c>
      <c r="BP49" s="4">
        <v>34</v>
      </c>
      <c r="BQ49" s="4">
        <v>28</v>
      </c>
      <c r="BR49" s="4">
        <v>23</v>
      </c>
      <c r="BS49" s="4">
        <v>23</v>
      </c>
      <c r="BT49" s="4">
        <v>99</v>
      </c>
      <c r="BV49" s="28">
        <v>243</v>
      </c>
      <c r="BW49" s="28">
        <v>246</v>
      </c>
      <c r="BX49" s="28">
        <v>247</v>
      </c>
      <c r="BY49" s="28">
        <v>251</v>
      </c>
      <c r="BZ49" s="28">
        <v>256</v>
      </c>
      <c r="CA49" s="28">
        <v>300</v>
      </c>
      <c r="CB49" s="28">
        <v>308</v>
      </c>
      <c r="CC49" s="28">
        <v>315</v>
      </c>
      <c r="CD49" s="28">
        <v>327</v>
      </c>
      <c r="CE49" s="28">
        <v>331</v>
      </c>
      <c r="CF49" s="4">
        <v>45</v>
      </c>
      <c r="CH49" s="28">
        <v>330</v>
      </c>
      <c r="CI49" s="28">
        <v>330</v>
      </c>
      <c r="CJ49" s="28">
        <v>330</v>
      </c>
      <c r="CK49" s="28">
        <v>337</v>
      </c>
      <c r="CL49" s="28">
        <v>342</v>
      </c>
      <c r="CM49" s="28">
        <v>357</v>
      </c>
      <c r="CN49" s="28">
        <v>406</v>
      </c>
      <c r="CO49" s="28">
        <v>418</v>
      </c>
      <c r="CP49" s="28">
        <v>503</v>
      </c>
      <c r="CQ49" s="28">
        <v>503</v>
      </c>
      <c r="CR49" s="4">
        <v>45</v>
      </c>
      <c r="CT49" s="28" t="s">
        <v>149</v>
      </c>
      <c r="CU49" s="28" t="s">
        <v>149</v>
      </c>
      <c r="CV49" s="28" t="s">
        <v>149</v>
      </c>
      <c r="CW49" s="28" t="s">
        <v>149</v>
      </c>
      <c r="CX49" s="28" t="s">
        <v>149</v>
      </c>
      <c r="CY49" s="28" t="s">
        <v>149</v>
      </c>
      <c r="CZ49" s="28" t="s">
        <v>149</v>
      </c>
      <c r="DA49" s="28" t="s">
        <v>149</v>
      </c>
      <c r="DB49" s="28" t="s">
        <v>149</v>
      </c>
      <c r="DC49" s="28" t="s">
        <v>149</v>
      </c>
      <c r="DD49" s="4">
        <v>45</v>
      </c>
      <c r="DF49" s="28" t="s">
        <v>149</v>
      </c>
      <c r="DG49" s="28" t="s">
        <v>149</v>
      </c>
      <c r="DH49" s="28" t="s">
        <v>149</v>
      </c>
      <c r="DI49" s="28" t="s">
        <v>149</v>
      </c>
      <c r="DJ49" s="28" t="s">
        <v>149</v>
      </c>
      <c r="DK49" s="28" t="s">
        <v>149</v>
      </c>
      <c r="DL49" s="28" t="s">
        <v>149</v>
      </c>
      <c r="DM49" s="28" t="s">
        <v>149</v>
      </c>
      <c r="DN49" s="28" t="s">
        <v>149</v>
      </c>
      <c r="DO49" s="28" t="s">
        <v>149</v>
      </c>
      <c r="DP49" s="4">
        <v>45</v>
      </c>
      <c r="DR49" s="28">
        <v>2229</v>
      </c>
      <c r="DS49" s="28">
        <v>2229</v>
      </c>
      <c r="DT49" s="28">
        <v>2229</v>
      </c>
      <c r="DU49" s="28">
        <v>2229</v>
      </c>
      <c r="DV49" s="28">
        <v>2240</v>
      </c>
      <c r="DW49" s="28">
        <v>2301</v>
      </c>
      <c r="DX49" s="28">
        <v>2324</v>
      </c>
      <c r="DY49" s="28">
        <v>2349</v>
      </c>
      <c r="DZ49" s="28">
        <v>2405</v>
      </c>
      <c r="EA49" s="28">
        <v>2405</v>
      </c>
      <c r="EB49" s="4">
        <v>45</v>
      </c>
      <c r="ED49" s="28">
        <v>2351</v>
      </c>
      <c r="EE49" s="28">
        <v>2344</v>
      </c>
      <c r="EF49" s="28">
        <v>2342</v>
      </c>
      <c r="EG49" s="28">
        <v>2348</v>
      </c>
      <c r="EH49" s="28">
        <v>2352</v>
      </c>
      <c r="EI49" s="28">
        <v>2411</v>
      </c>
      <c r="EJ49" s="28">
        <v>2429</v>
      </c>
      <c r="EK49" s="28">
        <v>2453</v>
      </c>
      <c r="EL49" s="28">
        <v>2517</v>
      </c>
      <c r="EM49" s="28">
        <v>2529</v>
      </c>
      <c r="EN49" s="4">
        <v>45</v>
      </c>
    </row>
    <row r="50" spans="2:144" x14ac:dyDescent="0.25">
      <c r="B50" s="28">
        <v>340</v>
      </c>
      <c r="C50" s="28">
        <v>340</v>
      </c>
      <c r="D50" s="28">
        <v>340</v>
      </c>
      <c r="E50" s="28">
        <v>340</v>
      </c>
      <c r="F50" s="28">
        <v>340</v>
      </c>
      <c r="G50" s="28">
        <v>340</v>
      </c>
      <c r="H50" s="28">
        <v>330</v>
      </c>
      <c r="I50" s="28">
        <v>290</v>
      </c>
      <c r="J50" s="28">
        <v>250</v>
      </c>
      <c r="K50" s="28">
        <v>230</v>
      </c>
      <c r="L50" s="4">
        <v>100</v>
      </c>
      <c r="N50" s="28">
        <v>210</v>
      </c>
      <c r="O50" s="28">
        <v>230</v>
      </c>
      <c r="P50" s="28">
        <v>230</v>
      </c>
      <c r="Q50" s="28">
        <v>230</v>
      </c>
      <c r="R50" s="28">
        <v>210</v>
      </c>
      <c r="S50" s="28">
        <v>210</v>
      </c>
      <c r="T50" s="28">
        <v>190</v>
      </c>
      <c r="U50" s="28">
        <v>190</v>
      </c>
      <c r="V50" s="28">
        <v>170</v>
      </c>
      <c r="W50" s="28">
        <v>170</v>
      </c>
      <c r="X50" s="4">
        <v>100</v>
      </c>
      <c r="Z50" s="4" t="s">
        <v>149</v>
      </c>
      <c r="AA50" s="4" t="s">
        <v>149</v>
      </c>
      <c r="AB50" s="4" t="s">
        <v>149</v>
      </c>
      <c r="AC50" s="4" t="s">
        <v>149</v>
      </c>
      <c r="AD50" s="4" t="s">
        <v>149</v>
      </c>
      <c r="AE50" s="4" t="s">
        <v>149</v>
      </c>
      <c r="AF50" s="4" t="s">
        <v>149</v>
      </c>
      <c r="AG50" s="4" t="s">
        <v>149</v>
      </c>
      <c r="AH50" s="4" t="s">
        <v>149</v>
      </c>
      <c r="AI50" s="4" t="s">
        <v>149</v>
      </c>
      <c r="AJ50" s="4">
        <v>46</v>
      </c>
      <c r="AL50" s="4" t="s">
        <v>149</v>
      </c>
      <c r="AM50" s="4" t="s">
        <v>149</v>
      </c>
      <c r="AN50" s="4" t="s">
        <v>149</v>
      </c>
      <c r="AO50" s="4" t="s">
        <v>149</v>
      </c>
      <c r="AP50" s="4" t="s">
        <v>149</v>
      </c>
      <c r="AQ50" s="4" t="s">
        <v>149</v>
      </c>
      <c r="AR50" s="4" t="s">
        <v>149</v>
      </c>
      <c r="AS50" s="4" t="s">
        <v>149</v>
      </c>
      <c r="AT50" s="4" t="s">
        <v>149</v>
      </c>
      <c r="AU50" s="4" t="s">
        <v>149</v>
      </c>
      <c r="AV50" s="4">
        <v>46</v>
      </c>
      <c r="AX50" s="4">
        <v>57</v>
      </c>
      <c r="AY50" s="4">
        <v>61</v>
      </c>
      <c r="AZ50" s="4">
        <v>62</v>
      </c>
      <c r="BA50" s="4">
        <v>60</v>
      </c>
      <c r="BB50" s="4">
        <v>59</v>
      </c>
      <c r="BC50" s="4">
        <v>56</v>
      </c>
      <c r="BD50" s="4">
        <v>55</v>
      </c>
      <c r="BE50" s="4">
        <v>51</v>
      </c>
      <c r="BF50" s="4">
        <v>46</v>
      </c>
      <c r="BG50" s="4">
        <v>43</v>
      </c>
      <c r="BH50" s="4">
        <v>100</v>
      </c>
      <c r="BJ50" s="4">
        <v>53</v>
      </c>
      <c r="BK50" s="4">
        <v>50</v>
      </c>
      <c r="BL50" s="4">
        <v>48</v>
      </c>
      <c r="BM50" s="4">
        <v>47</v>
      </c>
      <c r="BN50" s="4">
        <v>41</v>
      </c>
      <c r="BO50" s="4">
        <v>36</v>
      </c>
      <c r="BP50" s="4">
        <v>35</v>
      </c>
      <c r="BQ50" s="4">
        <v>30</v>
      </c>
      <c r="BR50" s="4">
        <v>24</v>
      </c>
      <c r="BS50" s="4">
        <v>24</v>
      </c>
      <c r="BT50" s="4">
        <v>100</v>
      </c>
      <c r="BV50" s="28">
        <v>242</v>
      </c>
      <c r="BW50" s="28">
        <v>245</v>
      </c>
      <c r="BX50" s="28">
        <v>246</v>
      </c>
      <c r="BY50" s="28">
        <v>250</v>
      </c>
      <c r="BZ50" s="28">
        <v>255</v>
      </c>
      <c r="CA50" s="28">
        <v>259</v>
      </c>
      <c r="CB50" s="28">
        <v>307</v>
      </c>
      <c r="CC50" s="28">
        <v>314</v>
      </c>
      <c r="CD50" s="28">
        <v>326</v>
      </c>
      <c r="CE50" s="28">
        <v>330</v>
      </c>
      <c r="CF50" s="4">
        <v>46</v>
      </c>
      <c r="CH50" s="28">
        <v>329</v>
      </c>
      <c r="CI50" s="28">
        <v>329</v>
      </c>
      <c r="CJ50" s="28">
        <v>329</v>
      </c>
      <c r="CK50" s="28">
        <v>336</v>
      </c>
      <c r="CL50" s="28">
        <v>341</v>
      </c>
      <c r="CM50" s="28">
        <v>356</v>
      </c>
      <c r="CN50" s="28">
        <v>405</v>
      </c>
      <c r="CO50" s="28">
        <v>417</v>
      </c>
      <c r="CP50" s="28">
        <v>502</v>
      </c>
      <c r="CQ50" s="28">
        <v>502</v>
      </c>
      <c r="CR50" s="4">
        <v>46</v>
      </c>
      <c r="CT50" s="28">
        <v>123</v>
      </c>
      <c r="CU50" s="28">
        <v>118</v>
      </c>
      <c r="CV50" s="28">
        <v>113</v>
      </c>
      <c r="CW50" s="28">
        <v>108</v>
      </c>
      <c r="CX50" s="28">
        <v>103</v>
      </c>
      <c r="CY50" s="28">
        <v>103</v>
      </c>
      <c r="CZ50" s="28">
        <v>103</v>
      </c>
      <c r="DA50" s="28">
        <v>103</v>
      </c>
      <c r="DB50" s="28">
        <v>103</v>
      </c>
      <c r="DC50" s="28">
        <v>103</v>
      </c>
      <c r="DD50" s="4">
        <v>46</v>
      </c>
      <c r="DF50" s="28">
        <v>123</v>
      </c>
      <c r="DG50" s="28">
        <v>118</v>
      </c>
      <c r="DH50" s="28">
        <v>113</v>
      </c>
      <c r="DI50" s="28">
        <v>108</v>
      </c>
      <c r="DJ50" s="28">
        <v>103</v>
      </c>
      <c r="DK50" s="28">
        <v>103</v>
      </c>
      <c r="DL50" s="28">
        <v>103</v>
      </c>
      <c r="DM50" s="28">
        <v>103</v>
      </c>
      <c r="DN50" s="28">
        <v>103</v>
      </c>
      <c r="DO50" s="28">
        <v>103</v>
      </c>
      <c r="DP50" s="4">
        <v>46</v>
      </c>
      <c r="DR50" s="28">
        <v>2227</v>
      </c>
      <c r="DS50" s="28">
        <v>2227</v>
      </c>
      <c r="DT50" s="28">
        <v>2227</v>
      </c>
      <c r="DU50" s="28">
        <v>2227</v>
      </c>
      <c r="DV50" s="28">
        <v>2238</v>
      </c>
      <c r="DW50" s="28">
        <v>2259</v>
      </c>
      <c r="DX50" s="28">
        <v>2322</v>
      </c>
      <c r="DY50" s="28">
        <v>2347</v>
      </c>
      <c r="DZ50" s="28">
        <v>2403</v>
      </c>
      <c r="EA50" s="28">
        <v>2403</v>
      </c>
      <c r="EB50" s="4">
        <v>46</v>
      </c>
      <c r="ED50" s="28">
        <v>2349</v>
      </c>
      <c r="EE50" s="28">
        <v>2342</v>
      </c>
      <c r="EF50" s="28">
        <v>2340</v>
      </c>
      <c r="EG50" s="28">
        <v>2346</v>
      </c>
      <c r="EH50" s="28">
        <v>2350</v>
      </c>
      <c r="EI50" s="28">
        <v>2409</v>
      </c>
      <c r="EJ50" s="28">
        <v>2427</v>
      </c>
      <c r="EK50" s="28">
        <v>2451</v>
      </c>
      <c r="EL50" s="28">
        <v>2515</v>
      </c>
      <c r="EM50" s="28">
        <v>2527</v>
      </c>
      <c r="EN50" s="4">
        <v>46</v>
      </c>
    </row>
    <row r="51" spans="2:144" x14ac:dyDescent="0.25">
      <c r="Z51" s="4">
        <v>5.7</v>
      </c>
      <c r="AA51" s="4" t="s">
        <v>149</v>
      </c>
      <c r="AB51" s="4" t="s">
        <v>149</v>
      </c>
      <c r="AC51" s="4">
        <v>6.2</v>
      </c>
      <c r="AD51" s="4">
        <v>6.1</v>
      </c>
      <c r="AE51" s="4" t="s">
        <v>149</v>
      </c>
      <c r="AF51" s="4">
        <v>5.7</v>
      </c>
      <c r="AG51" s="4">
        <v>5.4</v>
      </c>
      <c r="AH51" s="4">
        <v>5.0999999999999996</v>
      </c>
      <c r="AI51" s="4" t="s">
        <v>149</v>
      </c>
      <c r="AJ51" s="4">
        <v>47</v>
      </c>
      <c r="AL51" s="4" t="s">
        <v>149</v>
      </c>
      <c r="AM51" s="4" t="s">
        <v>149</v>
      </c>
      <c r="AN51" s="4" t="s">
        <v>149</v>
      </c>
      <c r="AO51" s="4" t="s">
        <v>149</v>
      </c>
      <c r="AP51" s="4" t="s">
        <v>149</v>
      </c>
      <c r="AQ51" s="4">
        <v>3.7</v>
      </c>
      <c r="AR51" s="4" t="s">
        <v>149</v>
      </c>
      <c r="AS51" s="4" t="s">
        <v>149</v>
      </c>
      <c r="AT51" s="4" t="s">
        <v>149</v>
      </c>
      <c r="AU51" s="4" t="s">
        <v>149</v>
      </c>
      <c r="AV51" s="4">
        <v>47</v>
      </c>
      <c r="BV51" s="28">
        <v>241</v>
      </c>
      <c r="BW51" s="28">
        <v>244</v>
      </c>
      <c r="BX51" s="28">
        <v>245</v>
      </c>
      <c r="BY51" s="28">
        <v>249</v>
      </c>
      <c r="BZ51" s="28">
        <v>254</v>
      </c>
      <c r="CA51" s="28">
        <v>258</v>
      </c>
      <c r="CB51" s="28">
        <v>306</v>
      </c>
      <c r="CC51" s="28">
        <v>313</v>
      </c>
      <c r="CD51" s="28">
        <v>325</v>
      </c>
      <c r="CE51" s="28">
        <v>329</v>
      </c>
      <c r="CF51" s="4">
        <v>47</v>
      </c>
      <c r="CH51" s="28">
        <v>328</v>
      </c>
      <c r="CI51" s="28">
        <v>328</v>
      </c>
      <c r="CJ51" s="28">
        <v>328</v>
      </c>
      <c r="CK51" s="28">
        <v>335</v>
      </c>
      <c r="CL51" s="28">
        <v>340</v>
      </c>
      <c r="CM51" s="28">
        <v>355</v>
      </c>
      <c r="CN51" s="28">
        <v>404</v>
      </c>
      <c r="CO51" s="28">
        <v>416</v>
      </c>
      <c r="CP51" s="28">
        <v>501</v>
      </c>
      <c r="CQ51" s="28">
        <v>501</v>
      </c>
      <c r="CR51" s="4">
        <v>47</v>
      </c>
      <c r="CT51" s="28" t="s">
        <v>149</v>
      </c>
      <c r="CU51" s="28" t="s">
        <v>149</v>
      </c>
      <c r="CV51" s="28" t="s">
        <v>149</v>
      </c>
      <c r="CW51" s="28" t="s">
        <v>149</v>
      </c>
      <c r="CX51" s="28" t="s">
        <v>149</v>
      </c>
      <c r="CY51" s="28" t="s">
        <v>149</v>
      </c>
      <c r="CZ51" s="28" t="s">
        <v>149</v>
      </c>
      <c r="DA51" s="28" t="s">
        <v>149</v>
      </c>
      <c r="DB51" s="28" t="s">
        <v>149</v>
      </c>
      <c r="DC51" s="28" t="s">
        <v>149</v>
      </c>
      <c r="DD51" s="4">
        <v>47</v>
      </c>
      <c r="DF51" s="28" t="s">
        <v>149</v>
      </c>
      <c r="DG51" s="28" t="s">
        <v>149</v>
      </c>
      <c r="DH51" s="28" t="s">
        <v>149</v>
      </c>
      <c r="DI51" s="28" t="s">
        <v>149</v>
      </c>
      <c r="DJ51" s="28" t="s">
        <v>149</v>
      </c>
      <c r="DK51" s="28" t="s">
        <v>149</v>
      </c>
      <c r="DL51" s="28" t="s">
        <v>149</v>
      </c>
      <c r="DM51" s="28" t="s">
        <v>149</v>
      </c>
      <c r="DN51" s="28" t="s">
        <v>149</v>
      </c>
      <c r="DO51" s="28" t="s">
        <v>149</v>
      </c>
      <c r="DP51" s="4">
        <v>47</v>
      </c>
      <c r="DR51" s="28">
        <v>2225</v>
      </c>
      <c r="DS51" s="28">
        <v>2225</v>
      </c>
      <c r="DT51" s="28">
        <v>2225</v>
      </c>
      <c r="DU51" s="28">
        <v>2225</v>
      </c>
      <c r="DV51" s="28">
        <v>2236</v>
      </c>
      <c r="DW51" s="28">
        <v>2257</v>
      </c>
      <c r="DX51" s="28">
        <v>2320</v>
      </c>
      <c r="DY51" s="28">
        <v>2345</v>
      </c>
      <c r="DZ51" s="28">
        <v>2401</v>
      </c>
      <c r="EA51" s="28">
        <v>2401</v>
      </c>
      <c r="EB51" s="4">
        <v>47</v>
      </c>
      <c r="ED51" s="28">
        <v>2347</v>
      </c>
      <c r="EE51" s="28">
        <v>2340</v>
      </c>
      <c r="EF51" s="28">
        <v>2338</v>
      </c>
      <c r="EG51" s="28">
        <v>2344</v>
      </c>
      <c r="EH51" s="28">
        <v>2348</v>
      </c>
      <c r="EI51" s="28">
        <v>2407</v>
      </c>
      <c r="EJ51" s="28">
        <v>2425</v>
      </c>
      <c r="EK51" s="28">
        <v>2449</v>
      </c>
      <c r="EL51" s="28">
        <v>2513</v>
      </c>
      <c r="EM51" s="28">
        <v>2525</v>
      </c>
      <c r="EN51" s="4">
        <v>47</v>
      </c>
    </row>
    <row r="52" spans="2:144" x14ac:dyDescent="0.25">
      <c r="Z52" s="4" t="s">
        <v>149</v>
      </c>
      <c r="AA52" s="4" t="s">
        <v>149</v>
      </c>
      <c r="AB52" s="4">
        <v>6.2</v>
      </c>
      <c r="AC52" s="4" t="s">
        <v>149</v>
      </c>
      <c r="AD52" s="4" t="s">
        <v>149</v>
      </c>
      <c r="AE52" s="4" t="s">
        <v>149</v>
      </c>
      <c r="AF52" s="4" t="s">
        <v>149</v>
      </c>
      <c r="AG52" s="4" t="s">
        <v>149</v>
      </c>
      <c r="AH52" s="4" t="s">
        <v>149</v>
      </c>
      <c r="AI52" s="4" t="s">
        <v>149</v>
      </c>
      <c r="AJ52" s="4">
        <v>48</v>
      </c>
      <c r="AL52" s="4" t="s">
        <v>149</v>
      </c>
      <c r="AM52" s="4" t="s">
        <v>149</v>
      </c>
      <c r="AN52" s="4" t="s">
        <v>149</v>
      </c>
      <c r="AO52" s="4" t="s">
        <v>149</v>
      </c>
      <c r="AP52" s="4" t="s">
        <v>149</v>
      </c>
      <c r="AQ52" s="4" t="s">
        <v>149</v>
      </c>
      <c r="AR52" s="4" t="s">
        <v>149</v>
      </c>
      <c r="AS52" s="4" t="s">
        <v>149</v>
      </c>
      <c r="AT52" s="4" t="s">
        <v>149</v>
      </c>
      <c r="AU52" s="4" t="s">
        <v>149</v>
      </c>
      <c r="AV52" s="4">
        <v>48</v>
      </c>
      <c r="BV52" s="28">
        <v>240</v>
      </c>
      <c r="BW52" s="28">
        <v>243</v>
      </c>
      <c r="BX52" s="28">
        <v>244</v>
      </c>
      <c r="BY52" s="28">
        <v>248</v>
      </c>
      <c r="BZ52" s="28">
        <v>253</v>
      </c>
      <c r="CA52" s="28">
        <v>257</v>
      </c>
      <c r="CB52" s="28">
        <v>305</v>
      </c>
      <c r="CC52" s="28">
        <v>312</v>
      </c>
      <c r="CD52" s="28">
        <v>324</v>
      </c>
      <c r="CE52" s="28">
        <v>328</v>
      </c>
      <c r="CF52" s="4">
        <v>48</v>
      </c>
      <c r="CH52" s="28">
        <v>327</v>
      </c>
      <c r="CI52" s="28">
        <v>327</v>
      </c>
      <c r="CJ52" s="28">
        <v>327</v>
      </c>
      <c r="CK52" s="28">
        <v>334</v>
      </c>
      <c r="CL52" s="28">
        <v>339</v>
      </c>
      <c r="CM52" s="28">
        <v>354</v>
      </c>
      <c r="CN52" s="28">
        <v>403</v>
      </c>
      <c r="CO52" s="28">
        <v>415</v>
      </c>
      <c r="CP52" s="28">
        <v>500</v>
      </c>
      <c r="CQ52" s="28">
        <v>500</v>
      </c>
      <c r="CR52" s="4">
        <v>48</v>
      </c>
      <c r="CT52" s="28">
        <v>124</v>
      </c>
      <c r="CU52" s="28">
        <v>119</v>
      </c>
      <c r="CV52" s="28">
        <v>114</v>
      </c>
      <c r="CW52" s="28">
        <v>109</v>
      </c>
      <c r="CX52" s="28">
        <v>104</v>
      </c>
      <c r="CY52" s="28">
        <v>104</v>
      </c>
      <c r="CZ52" s="28">
        <v>104</v>
      </c>
      <c r="DA52" s="28">
        <v>104</v>
      </c>
      <c r="DB52" s="28">
        <v>104</v>
      </c>
      <c r="DC52" s="28">
        <v>104</v>
      </c>
      <c r="DD52" s="4">
        <v>48</v>
      </c>
      <c r="DF52" s="28">
        <v>124</v>
      </c>
      <c r="DG52" s="28">
        <v>119</v>
      </c>
      <c r="DH52" s="28">
        <v>114</v>
      </c>
      <c r="DI52" s="28">
        <v>109</v>
      </c>
      <c r="DJ52" s="28">
        <v>104</v>
      </c>
      <c r="DK52" s="28">
        <v>104</v>
      </c>
      <c r="DL52" s="28">
        <v>104</v>
      </c>
      <c r="DM52" s="28">
        <v>104</v>
      </c>
      <c r="DN52" s="28">
        <v>104</v>
      </c>
      <c r="DO52" s="28">
        <v>104</v>
      </c>
      <c r="DP52" s="4">
        <v>48</v>
      </c>
      <c r="DR52" s="28">
        <v>2223</v>
      </c>
      <c r="DS52" s="28">
        <v>2223</v>
      </c>
      <c r="DT52" s="28">
        <v>2223</v>
      </c>
      <c r="DU52" s="28">
        <v>2223</v>
      </c>
      <c r="DV52" s="28">
        <v>2234</v>
      </c>
      <c r="DW52" s="28">
        <v>2255</v>
      </c>
      <c r="DX52" s="28">
        <v>2318</v>
      </c>
      <c r="DY52" s="28">
        <v>2343</v>
      </c>
      <c r="DZ52" s="28">
        <v>2359</v>
      </c>
      <c r="EA52" s="28">
        <v>2359</v>
      </c>
      <c r="EB52" s="4">
        <v>48</v>
      </c>
      <c r="ED52" s="28">
        <v>2345</v>
      </c>
      <c r="EE52" s="28">
        <v>2338</v>
      </c>
      <c r="EF52" s="28">
        <v>2336</v>
      </c>
      <c r="EG52" s="28">
        <v>2342</v>
      </c>
      <c r="EH52" s="28">
        <v>2346</v>
      </c>
      <c r="EI52" s="28">
        <v>2405</v>
      </c>
      <c r="EJ52" s="28">
        <v>2423</v>
      </c>
      <c r="EK52" s="28">
        <v>2447</v>
      </c>
      <c r="EL52" s="28">
        <v>2511</v>
      </c>
      <c r="EM52" s="28">
        <v>2523</v>
      </c>
      <c r="EN52" s="4">
        <v>48</v>
      </c>
    </row>
    <row r="53" spans="2:144" x14ac:dyDescent="0.25">
      <c r="Z53" s="4" t="s">
        <v>149</v>
      </c>
      <c r="AA53" s="4" t="s">
        <v>149</v>
      </c>
      <c r="AB53" s="4" t="s">
        <v>149</v>
      </c>
      <c r="AC53" s="4" t="s">
        <v>149</v>
      </c>
      <c r="AD53" s="4" t="s">
        <v>149</v>
      </c>
      <c r="AE53" s="4" t="s">
        <v>149</v>
      </c>
      <c r="AF53" s="4" t="s">
        <v>149</v>
      </c>
      <c r="AG53" s="4" t="s">
        <v>149</v>
      </c>
      <c r="AH53" s="4" t="s">
        <v>149</v>
      </c>
      <c r="AI53" s="4" t="s">
        <v>149</v>
      </c>
      <c r="AJ53" s="4">
        <v>49</v>
      </c>
      <c r="AL53" s="4" t="s">
        <v>149</v>
      </c>
      <c r="AM53" s="4" t="s">
        <v>149</v>
      </c>
      <c r="AN53" s="4" t="s">
        <v>149</v>
      </c>
      <c r="AO53" s="4" t="s">
        <v>149</v>
      </c>
      <c r="AP53" s="4" t="s">
        <v>149</v>
      </c>
      <c r="AQ53" s="4" t="s">
        <v>149</v>
      </c>
      <c r="AR53" s="4" t="s">
        <v>149</v>
      </c>
      <c r="AS53" s="4" t="s">
        <v>149</v>
      </c>
      <c r="AT53" s="4" t="s">
        <v>149</v>
      </c>
      <c r="AU53" s="4" t="s">
        <v>149</v>
      </c>
      <c r="AV53" s="4">
        <v>49</v>
      </c>
      <c r="BV53" s="28">
        <v>239</v>
      </c>
      <c r="BW53" s="28">
        <v>242</v>
      </c>
      <c r="BX53" s="28">
        <v>243</v>
      </c>
      <c r="BY53" s="28">
        <v>247</v>
      </c>
      <c r="BZ53" s="28">
        <v>252</v>
      </c>
      <c r="CA53" s="28">
        <v>256</v>
      </c>
      <c r="CB53" s="28">
        <v>304</v>
      </c>
      <c r="CC53" s="28">
        <v>311</v>
      </c>
      <c r="CD53" s="28">
        <v>323</v>
      </c>
      <c r="CE53" s="28">
        <v>327</v>
      </c>
      <c r="CF53" s="4">
        <v>49</v>
      </c>
      <c r="CH53" s="28">
        <v>326</v>
      </c>
      <c r="CI53" s="28">
        <v>326</v>
      </c>
      <c r="CJ53" s="28">
        <v>326</v>
      </c>
      <c r="CK53" s="28">
        <v>333</v>
      </c>
      <c r="CL53" s="28">
        <v>338</v>
      </c>
      <c r="CM53" s="28">
        <v>353</v>
      </c>
      <c r="CN53" s="28">
        <v>402</v>
      </c>
      <c r="CO53" s="28">
        <v>414</v>
      </c>
      <c r="CP53" s="28">
        <v>459</v>
      </c>
      <c r="CQ53" s="28">
        <v>459</v>
      </c>
      <c r="CR53" s="4">
        <v>49</v>
      </c>
      <c r="CT53" s="28" t="s">
        <v>149</v>
      </c>
      <c r="CU53" s="28" t="s">
        <v>149</v>
      </c>
      <c r="CV53" s="28" t="s">
        <v>149</v>
      </c>
      <c r="CW53" s="28" t="s">
        <v>149</v>
      </c>
      <c r="CX53" s="28" t="s">
        <v>149</v>
      </c>
      <c r="CY53" s="28" t="s">
        <v>149</v>
      </c>
      <c r="CZ53" s="28" t="s">
        <v>149</v>
      </c>
      <c r="DA53" s="28" t="s">
        <v>149</v>
      </c>
      <c r="DB53" s="28" t="s">
        <v>149</v>
      </c>
      <c r="DC53" s="28" t="s">
        <v>149</v>
      </c>
      <c r="DD53" s="4">
        <v>49</v>
      </c>
      <c r="DF53" s="28" t="s">
        <v>149</v>
      </c>
      <c r="DG53" s="28" t="s">
        <v>149</v>
      </c>
      <c r="DH53" s="28" t="s">
        <v>149</v>
      </c>
      <c r="DI53" s="28" t="s">
        <v>149</v>
      </c>
      <c r="DJ53" s="28" t="s">
        <v>149</v>
      </c>
      <c r="DK53" s="28" t="s">
        <v>149</v>
      </c>
      <c r="DL53" s="28" t="s">
        <v>149</v>
      </c>
      <c r="DM53" s="28" t="s">
        <v>149</v>
      </c>
      <c r="DN53" s="28" t="s">
        <v>149</v>
      </c>
      <c r="DO53" s="28" t="s">
        <v>149</v>
      </c>
      <c r="DP53" s="4">
        <v>49</v>
      </c>
      <c r="DR53" s="28">
        <v>2221</v>
      </c>
      <c r="DS53" s="28">
        <v>2221</v>
      </c>
      <c r="DT53" s="28">
        <v>2221</v>
      </c>
      <c r="DU53" s="28">
        <v>2221</v>
      </c>
      <c r="DV53" s="28">
        <v>2232</v>
      </c>
      <c r="DW53" s="28">
        <v>2253</v>
      </c>
      <c r="DX53" s="28">
        <v>2316</v>
      </c>
      <c r="DY53" s="28">
        <v>2341</v>
      </c>
      <c r="DZ53" s="28">
        <v>2357</v>
      </c>
      <c r="EA53" s="28">
        <v>2357</v>
      </c>
      <c r="EB53" s="4">
        <v>49</v>
      </c>
      <c r="ED53" s="28">
        <v>2343</v>
      </c>
      <c r="EE53" s="28">
        <v>2336</v>
      </c>
      <c r="EF53" s="28">
        <v>2334</v>
      </c>
      <c r="EG53" s="28">
        <v>2340</v>
      </c>
      <c r="EH53" s="28">
        <v>2344</v>
      </c>
      <c r="EI53" s="28">
        <v>2403</v>
      </c>
      <c r="EJ53" s="28">
        <v>2421</v>
      </c>
      <c r="EK53" s="28">
        <v>2445</v>
      </c>
      <c r="EL53" s="28">
        <v>2509</v>
      </c>
      <c r="EM53" s="28">
        <v>2521</v>
      </c>
      <c r="EN53" s="4">
        <v>49</v>
      </c>
    </row>
    <row r="54" spans="2:144" x14ac:dyDescent="0.25">
      <c r="Z54" s="4" t="s">
        <v>149</v>
      </c>
      <c r="AA54" s="4" t="s">
        <v>149</v>
      </c>
      <c r="AB54" s="4" t="s">
        <v>149</v>
      </c>
      <c r="AC54" s="4" t="s">
        <v>149</v>
      </c>
      <c r="AD54" s="4" t="s">
        <v>149</v>
      </c>
      <c r="AE54" s="4" t="s">
        <v>149</v>
      </c>
      <c r="AF54" s="4" t="s">
        <v>149</v>
      </c>
      <c r="AG54" s="4" t="s">
        <v>149</v>
      </c>
      <c r="AH54" s="4" t="s">
        <v>149</v>
      </c>
      <c r="AI54" s="4" t="s">
        <v>149</v>
      </c>
      <c r="AJ54" s="4">
        <v>50</v>
      </c>
      <c r="AL54" s="4" t="s">
        <v>149</v>
      </c>
      <c r="AM54" s="4" t="s">
        <v>149</v>
      </c>
      <c r="AN54" s="4" t="s">
        <v>149</v>
      </c>
      <c r="AO54" s="4" t="s">
        <v>149</v>
      </c>
      <c r="AP54" s="4" t="s">
        <v>149</v>
      </c>
      <c r="AQ54" s="4" t="s">
        <v>149</v>
      </c>
      <c r="AR54" s="4" t="s">
        <v>149</v>
      </c>
      <c r="AS54" s="4" t="s">
        <v>149</v>
      </c>
      <c r="AT54" s="4" t="s">
        <v>149</v>
      </c>
      <c r="AU54" s="4" t="s">
        <v>149</v>
      </c>
      <c r="AV54" s="4">
        <v>50</v>
      </c>
      <c r="BV54" s="28">
        <v>238</v>
      </c>
      <c r="BW54" s="28">
        <v>241</v>
      </c>
      <c r="BX54" s="28">
        <v>242</v>
      </c>
      <c r="BY54" s="28">
        <v>246</v>
      </c>
      <c r="BZ54" s="28">
        <v>251</v>
      </c>
      <c r="CA54" s="28">
        <v>255</v>
      </c>
      <c r="CB54" s="28">
        <v>303</v>
      </c>
      <c r="CC54" s="28">
        <v>310</v>
      </c>
      <c r="CD54" s="28">
        <v>322</v>
      </c>
      <c r="CE54" s="28">
        <v>326</v>
      </c>
      <c r="CF54" s="4">
        <v>50</v>
      </c>
      <c r="CH54" s="28">
        <v>325</v>
      </c>
      <c r="CI54" s="28">
        <v>325</v>
      </c>
      <c r="CJ54" s="28">
        <v>325</v>
      </c>
      <c r="CK54" s="28">
        <v>332</v>
      </c>
      <c r="CL54" s="28">
        <v>337</v>
      </c>
      <c r="CM54" s="28">
        <v>352</v>
      </c>
      <c r="CN54" s="28">
        <v>401</v>
      </c>
      <c r="CO54" s="28">
        <v>413</v>
      </c>
      <c r="CP54" s="28">
        <v>458</v>
      </c>
      <c r="CQ54" s="28">
        <v>458</v>
      </c>
      <c r="CR54" s="4">
        <v>50</v>
      </c>
      <c r="CT54" s="28">
        <v>125</v>
      </c>
      <c r="CU54" s="28">
        <v>120</v>
      </c>
      <c r="CV54" s="28">
        <v>115</v>
      </c>
      <c r="CW54" s="28">
        <v>110</v>
      </c>
      <c r="CX54" s="28">
        <v>105</v>
      </c>
      <c r="CY54" s="28">
        <v>105</v>
      </c>
      <c r="CZ54" s="28">
        <v>105</v>
      </c>
      <c r="DA54" s="28">
        <v>105</v>
      </c>
      <c r="DB54" s="28">
        <v>105</v>
      </c>
      <c r="DC54" s="28">
        <v>105</v>
      </c>
      <c r="DD54" s="4">
        <v>50</v>
      </c>
      <c r="DF54" s="28">
        <v>125</v>
      </c>
      <c r="DG54" s="28">
        <v>120</v>
      </c>
      <c r="DH54" s="28">
        <v>115</v>
      </c>
      <c r="DI54" s="28">
        <v>110</v>
      </c>
      <c r="DJ54" s="28">
        <v>105</v>
      </c>
      <c r="DK54" s="28">
        <v>105</v>
      </c>
      <c r="DL54" s="28">
        <v>105</v>
      </c>
      <c r="DM54" s="28">
        <v>105</v>
      </c>
      <c r="DN54" s="28">
        <v>105</v>
      </c>
      <c r="DO54" s="28">
        <v>105</v>
      </c>
      <c r="DP54" s="4">
        <v>50</v>
      </c>
      <c r="DR54" s="28">
        <v>2219</v>
      </c>
      <c r="DS54" s="28">
        <v>2219</v>
      </c>
      <c r="DT54" s="28">
        <v>2219</v>
      </c>
      <c r="DU54" s="28">
        <v>2219</v>
      </c>
      <c r="DV54" s="28">
        <v>2230</v>
      </c>
      <c r="DW54" s="28">
        <v>2251</v>
      </c>
      <c r="DX54" s="28">
        <v>2314</v>
      </c>
      <c r="DY54" s="28">
        <v>2339</v>
      </c>
      <c r="DZ54" s="28">
        <v>2355</v>
      </c>
      <c r="EA54" s="28">
        <v>2355</v>
      </c>
      <c r="EB54" s="4">
        <v>50</v>
      </c>
      <c r="ED54" s="28">
        <v>2341</v>
      </c>
      <c r="EE54" s="28">
        <v>2334</v>
      </c>
      <c r="EF54" s="28">
        <v>2332</v>
      </c>
      <c r="EG54" s="28">
        <v>2338</v>
      </c>
      <c r="EH54" s="28">
        <v>2342</v>
      </c>
      <c r="EI54" s="28">
        <v>2401</v>
      </c>
      <c r="EJ54" s="28">
        <v>2419</v>
      </c>
      <c r="EK54" s="28">
        <v>2443</v>
      </c>
      <c r="EL54" s="28">
        <v>2507</v>
      </c>
      <c r="EM54" s="28">
        <v>2519</v>
      </c>
      <c r="EN54" s="4">
        <v>50</v>
      </c>
    </row>
    <row r="55" spans="2:144" x14ac:dyDescent="0.25">
      <c r="Z55" s="4" t="s">
        <v>149</v>
      </c>
      <c r="AA55" s="4" t="s">
        <v>149</v>
      </c>
      <c r="AB55" s="4" t="s">
        <v>149</v>
      </c>
      <c r="AC55" s="4" t="s">
        <v>149</v>
      </c>
      <c r="AD55" s="4" t="s">
        <v>149</v>
      </c>
      <c r="AE55" s="4" t="s">
        <v>149</v>
      </c>
      <c r="AF55" s="4" t="s">
        <v>149</v>
      </c>
      <c r="AG55" s="4" t="s">
        <v>149</v>
      </c>
      <c r="AH55" s="4" t="s">
        <v>149</v>
      </c>
      <c r="AI55" s="4" t="s">
        <v>149</v>
      </c>
      <c r="AJ55" s="4">
        <v>51</v>
      </c>
      <c r="AL55" s="4" t="s">
        <v>149</v>
      </c>
      <c r="AM55" s="4" t="s">
        <v>149</v>
      </c>
      <c r="AN55" s="4" t="s">
        <v>149</v>
      </c>
      <c r="AO55" s="4" t="s">
        <v>149</v>
      </c>
      <c r="AP55" s="4" t="s">
        <v>149</v>
      </c>
      <c r="AQ55" s="4" t="s">
        <v>149</v>
      </c>
      <c r="AR55" s="4" t="s">
        <v>149</v>
      </c>
      <c r="AS55" s="4" t="s">
        <v>149</v>
      </c>
      <c r="AT55" s="4" t="s">
        <v>149</v>
      </c>
      <c r="AU55" s="4" t="s">
        <v>149</v>
      </c>
      <c r="AV55" s="4">
        <v>51</v>
      </c>
      <c r="BV55" s="28">
        <v>237</v>
      </c>
      <c r="BW55" s="28">
        <v>240</v>
      </c>
      <c r="BX55" s="28">
        <v>241</v>
      </c>
      <c r="BY55" s="28">
        <v>245</v>
      </c>
      <c r="BZ55" s="28">
        <v>250</v>
      </c>
      <c r="CA55" s="28">
        <v>254</v>
      </c>
      <c r="CB55" s="28">
        <v>302</v>
      </c>
      <c r="CC55" s="28">
        <v>309</v>
      </c>
      <c r="CD55" s="28">
        <v>321</v>
      </c>
      <c r="CE55" s="28">
        <v>325</v>
      </c>
      <c r="CF55" s="4">
        <v>51</v>
      </c>
      <c r="CH55" s="28">
        <v>324</v>
      </c>
      <c r="CI55" s="28">
        <v>324</v>
      </c>
      <c r="CJ55" s="28">
        <v>324</v>
      </c>
      <c r="CK55" s="28">
        <v>331</v>
      </c>
      <c r="CL55" s="28">
        <v>336</v>
      </c>
      <c r="CM55" s="28">
        <v>351</v>
      </c>
      <c r="CN55" s="28">
        <v>400</v>
      </c>
      <c r="CO55" s="28">
        <v>412</v>
      </c>
      <c r="CP55" s="28">
        <v>457</v>
      </c>
      <c r="CQ55" s="28">
        <v>457</v>
      </c>
      <c r="CR55" s="4">
        <v>51</v>
      </c>
      <c r="CT55" s="28" t="s">
        <v>149</v>
      </c>
      <c r="CU55" s="28" t="s">
        <v>149</v>
      </c>
      <c r="CV55" s="28" t="s">
        <v>149</v>
      </c>
      <c r="CW55" s="28" t="s">
        <v>149</v>
      </c>
      <c r="CX55" s="28" t="s">
        <v>149</v>
      </c>
      <c r="CY55" s="28" t="s">
        <v>149</v>
      </c>
      <c r="CZ55" s="28" t="s">
        <v>149</v>
      </c>
      <c r="DA55" s="28" t="s">
        <v>149</v>
      </c>
      <c r="DB55" s="28" t="s">
        <v>149</v>
      </c>
      <c r="DC55" s="28" t="s">
        <v>149</v>
      </c>
      <c r="DD55" s="4">
        <v>51</v>
      </c>
      <c r="DF55" s="28" t="s">
        <v>149</v>
      </c>
      <c r="DG55" s="28" t="s">
        <v>149</v>
      </c>
      <c r="DH55" s="28" t="s">
        <v>149</v>
      </c>
      <c r="DI55" s="28" t="s">
        <v>149</v>
      </c>
      <c r="DJ55" s="28" t="s">
        <v>149</v>
      </c>
      <c r="DK55" s="28" t="s">
        <v>149</v>
      </c>
      <c r="DL55" s="28" t="s">
        <v>149</v>
      </c>
      <c r="DM55" s="28" t="s">
        <v>149</v>
      </c>
      <c r="DN55" s="28" t="s">
        <v>149</v>
      </c>
      <c r="DO55" s="28" t="s">
        <v>149</v>
      </c>
      <c r="DP55" s="4">
        <v>51</v>
      </c>
      <c r="DR55" s="28">
        <v>2217</v>
      </c>
      <c r="DS55" s="28">
        <v>2217</v>
      </c>
      <c r="DT55" s="28">
        <v>2217</v>
      </c>
      <c r="DU55" s="28">
        <v>2217</v>
      </c>
      <c r="DV55" s="28">
        <v>2228</v>
      </c>
      <c r="DW55" s="28">
        <v>2249</v>
      </c>
      <c r="DX55" s="28">
        <v>2312</v>
      </c>
      <c r="DY55" s="28">
        <v>2337</v>
      </c>
      <c r="DZ55" s="28">
        <v>2353</v>
      </c>
      <c r="EA55" s="28">
        <v>2353</v>
      </c>
      <c r="EB55" s="4">
        <v>51</v>
      </c>
      <c r="ED55" s="28">
        <v>2339</v>
      </c>
      <c r="EE55" s="28">
        <v>2332</v>
      </c>
      <c r="EF55" s="28">
        <v>2330</v>
      </c>
      <c r="EG55" s="28">
        <v>2336</v>
      </c>
      <c r="EH55" s="28">
        <v>2340</v>
      </c>
      <c r="EI55" s="28">
        <v>2359</v>
      </c>
      <c r="EJ55" s="28">
        <v>2417</v>
      </c>
      <c r="EK55" s="28">
        <v>2441</v>
      </c>
      <c r="EL55" s="28">
        <v>2505</v>
      </c>
      <c r="EM55" s="28">
        <v>2517</v>
      </c>
      <c r="EN55" s="4">
        <v>51</v>
      </c>
    </row>
    <row r="56" spans="2:144" x14ac:dyDescent="0.25">
      <c r="Z56" s="4">
        <v>5.8</v>
      </c>
      <c r="AA56" s="4">
        <v>6.1</v>
      </c>
      <c r="AB56" s="4">
        <v>6.3</v>
      </c>
      <c r="AC56" s="4">
        <v>6.3</v>
      </c>
      <c r="AD56" s="4">
        <v>6.2</v>
      </c>
      <c r="AE56" s="4">
        <v>6</v>
      </c>
      <c r="AF56" s="4">
        <v>5.8</v>
      </c>
      <c r="AG56" s="4">
        <v>5.5</v>
      </c>
      <c r="AH56" s="4" t="s">
        <v>149</v>
      </c>
      <c r="AI56" s="4" t="s">
        <v>149</v>
      </c>
      <c r="AJ56" s="4">
        <v>52</v>
      </c>
      <c r="AL56" s="4" t="s">
        <v>149</v>
      </c>
      <c r="AM56" s="4" t="s">
        <v>149</v>
      </c>
      <c r="AN56" s="4">
        <v>4</v>
      </c>
      <c r="AO56" s="4" t="s">
        <v>149</v>
      </c>
      <c r="AP56" s="4" t="s">
        <v>149</v>
      </c>
      <c r="AQ56" s="4" t="s">
        <v>149</v>
      </c>
      <c r="AR56" s="4" t="s">
        <v>149</v>
      </c>
      <c r="AS56" s="4" t="s">
        <v>149</v>
      </c>
      <c r="AT56" s="4" t="s">
        <v>149</v>
      </c>
      <c r="AU56" s="4" t="s">
        <v>149</v>
      </c>
      <c r="AV56" s="4">
        <v>52</v>
      </c>
      <c r="BV56" s="28">
        <v>236</v>
      </c>
      <c r="BW56" s="28">
        <v>239</v>
      </c>
      <c r="BX56" s="28">
        <v>240</v>
      </c>
      <c r="BY56" s="28">
        <v>244</v>
      </c>
      <c r="BZ56" s="28">
        <v>249</v>
      </c>
      <c r="CA56" s="28">
        <v>253</v>
      </c>
      <c r="CB56" s="28">
        <v>301</v>
      </c>
      <c r="CC56" s="28">
        <v>308</v>
      </c>
      <c r="CD56" s="28">
        <v>320</v>
      </c>
      <c r="CE56" s="28">
        <v>324</v>
      </c>
      <c r="CF56" s="4">
        <v>52</v>
      </c>
      <c r="CH56" s="28">
        <v>323</v>
      </c>
      <c r="CI56" s="28">
        <v>323</v>
      </c>
      <c r="CJ56" s="28">
        <v>323</v>
      </c>
      <c r="CK56" s="28">
        <v>330</v>
      </c>
      <c r="CL56" s="28">
        <v>335</v>
      </c>
      <c r="CM56" s="28">
        <v>350</v>
      </c>
      <c r="CN56" s="28">
        <v>359</v>
      </c>
      <c r="CO56" s="28">
        <v>411</v>
      </c>
      <c r="CP56" s="28">
        <v>456</v>
      </c>
      <c r="CQ56" s="28">
        <v>456</v>
      </c>
      <c r="CR56" s="4">
        <v>52</v>
      </c>
      <c r="CT56" s="28">
        <v>126</v>
      </c>
      <c r="CU56" s="28">
        <v>121</v>
      </c>
      <c r="CV56" s="28">
        <v>116</v>
      </c>
      <c r="CW56" s="28">
        <v>111</v>
      </c>
      <c r="CX56" s="28">
        <v>106</v>
      </c>
      <c r="CY56" s="28">
        <v>106</v>
      </c>
      <c r="CZ56" s="28">
        <v>106</v>
      </c>
      <c r="DA56" s="28">
        <v>106</v>
      </c>
      <c r="DB56" s="28">
        <v>106</v>
      </c>
      <c r="DC56" s="28">
        <v>106</v>
      </c>
      <c r="DD56" s="4">
        <v>52</v>
      </c>
      <c r="DF56" s="28">
        <v>126</v>
      </c>
      <c r="DG56" s="28">
        <v>121</v>
      </c>
      <c r="DH56" s="28">
        <v>116</v>
      </c>
      <c r="DI56" s="28">
        <v>111</v>
      </c>
      <c r="DJ56" s="28">
        <v>106</v>
      </c>
      <c r="DK56" s="28">
        <v>106</v>
      </c>
      <c r="DL56" s="28">
        <v>106</v>
      </c>
      <c r="DM56" s="28">
        <v>106</v>
      </c>
      <c r="DN56" s="28">
        <v>106</v>
      </c>
      <c r="DO56" s="28">
        <v>106</v>
      </c>
      <c r="DP56" s="4">
        <v>52</v>
      </c>
      <c r="DR56" s="28">
        <v>2215</v>
      </c>
      <c r="DS56" s="28">
        <v>2215</v>
      </c>
      <c r="DT56" s="28">
        <v>2215</v>
      </c>
      <c r="DU56" s="28">
        <v>2215</v>
      </c>
      <c r="DV56" s="28">
        <v>2226</v>
      </c>
      <c r="DW56" s="28">
        <v>2247</v>
      </c>
      <c r="DX56" s="28">
        <v>2310</v>
      </c>
      <c r="DY56" s="28">
        <v>2335</v>
      </c>
      <c r="DZ56" s="28">
        <v>2351</v>
      </c>
      <c r="EA56" s="28">
        <v>2351</v>
      </c>
      <c r="EB56" s="4">
        <v>52</v>
      </c>
      <c r="ED56" s="28">
        <v>2337</v>
      </c>
      <c r="EE56" s="28">
        <v>2330</v>
      </c>
      <c r="EF56" s="28">
        <v>2328</v>
      </c>
      <c r="EG56" s="28">
        <v>2334</v>
      </c>
      <c r="EH56" s="28">
        <v>2338</v>
      </c>
      <c r="EI56" s="28">
        <v>2357</v>
      </c>
      <c r="EJ56" s="28">
        <v>2415</v>
      </c>
      <c r="EK56" s="28">
        <v>2439</v>
      </c>
      <c r="EL56" s="28">
        <v>2503</v>
      </c>
      <c r="EM56" s="28">
        <v>2515</v>
      </c>
      <c r="EN56" s="4">
        <v>52</v>
      </c>
    </row>
    <row r="57" spans="2:144" x14ac:dyDescent="0.25">
      <c r="Z57" s="4" t="s">
        <v>149</v>
      </c>
      <c r="AA57" s="4" t="s">
        <v>149</v>
      </c>
      <c r="AB57" s="4" t="s">
        <v>149</v>
      </c>
      <c r="AC57" s="4" t="s">
        <v>149</v>
      </c>
      <c r="AD57" s="4" t="s">
        <v>149</v>
      </c>
      <c r="AE57" s="4" t="s">
        <v>149</v>
      </c>
      <c r="AF57" s="4" t="s">
        <v>149</v>
      </c>
      <c r="AG57" s="4" t="s">
        <v>149</v>
      </c>
      <c r="AH57" s="4" t="s">
        <v>149</v>
      </c>
      <c r="AI57" s="4" t="s">
        <v>149</v>
      </c>
      <c r="AJ57" s="4">
        <v>53</v>
      </c>
      <c r="AL57" s="4" t="s">
        <v>149</v>
      </c>
      <c r="AM57" s="4" t="s">
        <v>149</v>
      </c>
      <c r="AN57" s="4" t="s">
        <v>149</v>
      </c>
      <c r="AO57" s="4" t="s">
        <v>149</v>
      </c>
      <c r="AP57" s="4" t="s">
        <v>149</v>
      </c>
      <c r="AQ57" s="4" t="s">
        <v>149</v>
      </c>
      <c r="AR57" s="4" t="s">
        <v>149</v>
      </c>
      <c r="AS57" s="4" t="s">
        <v>149</v>
      </c>
      <c r="AT57" s="4" t="s">
        <v>149</v>
      </c>
      <c r="AU57" s="4" t="s">
        <v>149</v>
      </c>
      <c r="AV57" s="4">
        <v>53</v>
      </c>
      <c r="BV57" s="28">
        <v>235</v>
      </c>
      <c r="BW57" s="28">
        <v>238</v>
      </c>
      <c r="BX57" s="28">
        <v>239</v>
      </c>
      <c r="BY57" s="28">
        <v>243</v>
      </c>
      <c r="BZ57" s="28">
        <v>248</v>
      </c>
      <c r="CA57" s="28">
        <v>252</v>
      </c>
      <c r="CB57" s="28">
        <v>300</v>
      </c>
      <c r="CC57" s="28">
        <v>307</v>
      </c>
      <c r="CD57" s="28">
        <v>319</v>
      </c>
      <c r="CE57" s="28">
        <v>323</v>
      </c>
      <c r="CF57" s="4">
        <v>53</v>
      </c>
      <c r="CH57" s="28">
        <v>322</v>
      </c>
      <c r="CI57" s="28">
        <v>322</v>
      </c>
      <c r="CJ57" s="28">
        <v>322</v>
      </c>
      <c r="CK57" s="28">
        <v>329</v>
      </c>
      <c r="CL57" s="28">
        <v>334</v>
      </c>
      <c r="CM57" s="28">
        <v>349</v>
      </c>
      <c r="CN57" s="28">
        <v>358</v>
      </c>
      <c r="CO57" s="28">
        <v>410</v>
      </c>
      <c r="CP57" s="28">
        <v>455</v>
      </c>
      <c r="CQ57" s="28">
        <v>455</v>
      </c>
      <c r="CR57" s="4">
        <v>53</v>
      </c>
      <c r="CT57" s="28" t="s">
        <v>149</v>
      </c>
      <c r="CU57" s="28" t="s">
        <v>149</v>
      </c>
      <c r="CV57" s="28" t="s">
        <v>149</v>
      </c>
      <c r="CW57" s="28" t="s">
        <v>149</v>
      </c>
      <c r="CX57" s="28" t="s">
        <v>149</v>
      </c>
      <c r="CY57" s="28" t="s">
        <v>149</v>
      </c>
      <c r="CZ57" s="28" t="s">
        <v>149</v>
      </c>
      <c r="DA57" s="28" t="s">
        <v>149</v>
      </c>
      <c r="DB57" s="28" t="s">
        <v>149</v>
      </c>
      <c r="DC57" s="28" t="s">
        <v>149</v>
      </c>
      <c r="DD57" s="4">
        <v>53</v>
      </c>
      <c r="DF57" s="28" t="s">
        <v>149</v>
      </c>
      <c r="DG57" s="28" t="s">
        <v>149</v>
      </c>
      <c r="DH57" s="28" t="s">
        <v>149</v>
      </c>
      <c r="DI57" s="28" t="s">
        <v>149</v>
      </c>
      <c r="DJ57" s="28" t="s">
        <v>149</v>
      </c>
      <c r="DK57" s="28" t="s">
        <v>149</v>
      </c>
      <c r="DL57" s="28" t="s">
        <v>149</v>
      </c>
      <c r="DM57" s="28" t="s">
        <v>149</v>
      </c>
      <c r="DN57" s="28" t="s">
        <v>149</v>
      </c>
      <c r="DO57" s="28" t="s">
        <v>149</v>
      </c>
      <c r="DP57" s="4">
        <v>53</v>
      </c>
      <c r="DR57" s="28">
        <v>2213</v>
      </c>
      <c r="DS57" s="28">
        <v>2213</v>
      </c>
      <c r="DT57" s="28">
        <v>2213</v>
      </c>
      <c r="DU57" s="28">
        <v>2213</v>
      </c>
      <c r="DV57" s="28">
        <v>2224</v>
      </c>
      <c r="DW57" s="28">
        <v>2245</v>
      </c>
      <c r="DX57" s="28">
        <v>2308</v>
      </c>
      <c r="DY57" s="28">
        <v>2333</v>
      </c>
      <c r="DZ57" s="28">
        <v>2349</v>
      </c>
      <c r="EA57" s="28">
        <v>2349</v>
      </c>
      <c r="EB57" s="4">
        <v>53</v>
      </c>
      <c r="ED57" s="28">
        <v>2335</v>
      </c>
      <c r="EE57" s="28">
        <v>2328</v>
      </c>
      <c r="EF57" s="28">
        <v>2326</v>
      </c>
      <c r="EG57" s="28">
        <v>2332</v>
      </c>
      <c r="EH57" s="28">
        <v>2336</v>
      </c>
      <c r="EI57" s="28">
        <v>2355</v>
      </c>
      <c r="EJ57" s="28">
        <v>2413</v>
      </c>
      <c r="EK57" s="28">
        <v>2437</v>
      </c>
      <c r="EL57" s="28">
        <v>2501</v>
      </c>
      <c r="EM57" s="28">
        <v>2513</v>
      </c>
      <c r="EN57" s="4">
        <v>53</v>
      </c>
    </row>
    <row r="58" spans="2:144" x14ac:dyDescent="0.25">
      <c r="Z58" s="4" t="s">
        <v>149</v>
      </c>
      <c r="AA58" s="4" t="s">
        <v>149</v>
      </c>
      <c r="AB58" s="4" t="s">
        <v>149</v>
      </c>
      <c r="AC58" s="4" t="s">
        <v>149</v>
      </c>
      <c r="AD58" s="4" t="s">
        <v>149</v>
      </c>
      <c r="AE58" s="4" t="s">
        <v>149</v>
      </c>
      <c r="AF58" s="4" t="s">
        <v>149</v>
      </c>
      <c r="AG58" s="4" t="s">
        <v>149</v>
      </c>
      <c r="AH58" s="4">
        <v>5.2</v>
      </c>
      <c r="AI58" s="4">
        <v>4.8</v>
      </c>
      <c r="AJ58" s="4">
        <v>54</v>
      </c>
      <c r="AL58" s="4">
        <v>3.8</v>
      </c>
      <c r="AM58" s="4">
        <v>3.9</v>
      </c>
      <c r="AN58" s="4" t="s">
        <v>149</v>
      </c>
      <c r="AO58" s="4">
        <v>4</v>
      </c>
      <c r="AP58" s="4">
        <v>4</v>
      </c>
      <c r="AQ58" s="4">
        <v>3.8</v>
      </c>
      <c r="AR58" s="4">
        <v>3.6</v>
      </c>
      <c r="AS58" s="4">
        <v>3.4</v>
      </c>
      <c r="AT58" s="4" t="s">
        <v>149</v>
      </c>
      <c r="AU58" s="4" t="s">
        <v>149</v>
      </c>
      <c r="AV58" s="4">
        <v>54</v>
      </c>
      <c r="BV58" s="28">
        <v>234</v>
      </c>
      <c r="BW58" s="28">
        <v>237</v>
      </c>
      <c r="BX58" s="28">
        <v>238</v>
      </c>
      <c r="BY58" s="28">
        <v>242</v>
      </c>
      <c r="BZ58" s="28">
        <v>247</v>
      </c>
      <c r="CA58" s="28">
        <v>251</v>
      </c>
      <c r="CB58" s="28">
        <v>259</v>
      </c>
      <c r="CC58" s="28">
        <v>306</v>
      </c>
      <c r="CD58" s="28">
        <v>318</v>
      </c>
      <c r="CE58" s="28">
        <v>322</v>
      </c>
      <c r="CF58" s="4">
        <v>54</v>
      </c>
      <c r="CH58" s="28">
        <v>321</v>
      </c>
      <c r="CI58" s="28">
        <v>321</v>
      </c>
      <c r="CJ58" s="28">
        <v>321</v>
      </c>
      <c r="CK58" s="28">
        <v>328</v>
      </c>
      <c r="CL58" s="28">
        <v>333</v>
      </c>
      <c r="CM58" s="28">
        <v>348</v>
      </c>
      <c r="CN58" s="28">
        <v>357</v>
      </c>
      <c r="CO58" s="28">
        <v>409</v>
      </c>
      <c r="CP58" s="28">
        <v>454</v>
      </c>
      <c r="CQ58" s="28">
        <v>454</v>
      </c>
      <c r="CR58" s="4">
        <v>54</v>
      </c>
      <c r="CT58" s="28">
        <v>127</v>
      </c>
      <c r="CU58" s="28">
        <v>122</v>
      </c>
      <c r="CV58" s="28">
        <v>117</v>
      </c>
      <c r="CW58" s="28">
        <v>112</v>
      </c>
      <c r="CX58" s="28">
        <v>107</v>
      </c>
      <c r="CY58" s="28">
        <v>107</v>
      </c>
      <c r="CZ58" s="28">
        <v>107</v>
      </c>
      <c r="DA58" s="28">
        <v>107</v>
      </c>
      <c r="DB58" s="28">
        <v>107</v>
      </c>
      <c r="DC58" s="28">
        <v>107</v>
      </c>
      <c r="DD58" s="4">
        <v>54</v>
      </c>
      <c r="DF58" s="28">
        <v>127</v>
      </c>
      <c r="DG58" s="28">
        <v>122</v>
      </c>
      <c r="DH58" s="28">
        <v>117</v>
      </c>
      <c r="DI58" s="28">
        <v>112</v>
      </c>
      <c r="DJ58" s="28">
        <v>107</v>
      </c>
      <c r="DK58" s="28">
        <v>107</v>
      </c>
      <c r="DL58" s="28">
        <v>107</v>
      </c>
      <c r="DM58" s="28">
        <v>107</v>
      </c>
      <c r="DN58" s="28">
        <v>107</v>
      </c>
      <c r="DO58" s="28">
        <v>107</v>
      </c>
      <c r="DP58" s="4">
        <v>54</v>
      </c>
      <c r="DR58" s="28">
        <v>2211</v>
      </c>
      <c r="DS58" s="28">
        <v>2211</v>
      </c>
      <c r="DT58" s="28">
        <v>2211</v>
      </c>
      <c r="DU58" s="28">
        <v>2211</v>
      </c>
      <c r="DV58" s="28">
        <v>2222</v>
      </c>
      <c r="DW58" s="28">
        <v>2243</v>
      </c>
      <c r="DX58" s="28">
        <v>2306</v>
      </c>
      <c r="DY58" s="28">
        <v>2331</v>
      </c>
      <c r="DZ58" s="28">
        <v>2347</v>
      </c>
      <c r="EA58" s="28">
        <v>2347</v>
      </c>
      <c r="EB58" s="4">
        <v>54</v>
      </c>
      <c r="ED58" s="28">
        <v>2333</v>
      </c>
      <c r="EE58" s="28">
        <v>2326</v>
      </c>
      <c r="EF58" s="28">
        <v>2324</v>
      </c>
      <c r="EG58" s="28">
        <v>2330</v>
      </c>
      <c r="EH58" s="28">
        <v>2334</v>
      </c>
      <c r="EI58" s="28">
        <v>2353</v>
      </c>
      <c r="EJ58" s="28">
        <v>2411</v>
      </c>
      <c r="EK58" s="28">
        <v>2435</v>
      </c>
      <c r="EL58" s="28">
        <v>2459</v>
      </c>
      <c r="EM58" s="28">
        <v>2511</v>
      </c>
      <c r="EN58" s="4">
        <v>54</v>
      </c>
    </row>
    <row r="59" spans="2:144" x14ac:dyDescent="0.25">
      <c r="Z59" s="4" t="s">
        <v>149</v>
      </c>
      <c r="AA59" s="4" t="s">
        <v>149</v>
      </c>
      <c r="AB59" s="4" t="s">
        <v>149</v>
      </c>
      <c r="AC59" s="4" t="s">
        <v>149</v>
      </c>
      <c r="AD59" s="4" t="s">
        <v>149</v>
      </c>
      <c r="AE59" s="4" t="s">
        <v>149</v>
      </c>
      <c r="AF59" s="4" t="s">
        <v>149</v>
      </c>
      <c r="AG59" s="4" t="s">
        <v>149</v>
      </c>
      <c r="AH59" s="4" t="s">
        <v>149</v>
      </c>
      <c r="AI59" s="4" t="s">
        <v>149</v>
      </c>
      <c r="AJ59" s="4">
        <v>55</v>
      </c>
      <c r="AL59" s="4" t="s">
        <v>149</v>
      </c>
      <c r="AM59" s="4" t="s">
        <v>149</v>
      </c>
      <c r="AN59" s="4" t="s">
        <v>149</v>
      </c>
      <c r="AO59" s="4" t="s">
        <v>149</v>
      </c>
      <c r="AP59" s="4" t="s">
        <v>149</v>
      </c>
      <c r="AQ59" s="4" t="s">
        <v>149</v>
      </c>
      <c r="AR59" s="4" t="s">
        <v>149</v>
      </c>
      <c r="AS59" s="4" t="s">
        <v>149</v>
      </c>
      <c r="AT59" s="4" t="s">
        <v>149</v>
      </c>
      <c r="AU59" s="4" t="s">
        <v>149</v>
      </c>
      <c r="AV59" s="4">
        <v>55</v>
      </c>
      <c r="BV59" s="28">
        <v>233</v>
      </c>
      <c r="BW59" s="28">
        <v>236</v>
      </c>
      <c r="BX59" s="28">
        <v>237</v>
      </c>
      <c r="BY59" s="28">
        <v>241</v>
      </c>
      <c r="BZ59" s="28">
        <v>246</v>
      </c>
      <c r="CA59" s="28">
        <v>250</v>
      </c>
      <c r="CB59" s="28">
        <v>258</v>
      </c>
      <c r="CC59" s="28">
        <v>305</v>
      </c>
      <c r="CD59" s="28">
        <v>317</v>
      </c>
      <c r="CE59" s="28">
        <v>321</v>
      </c>
      <c r="CF59" s="4">
        <v>55</v>
      </c>
      <c r="CH59" s="28">
        <v>320</v>
      </c>
      <c r="CI59" s="28">
        <v>320</v>
      </c>
      <c r="CJ59" s="28">
        <v>320</v>
      </c>
      <c r="CK59" s="28">
        <v>327</v>
      </c>
      <c r="CL59" s="28">
        <v>332</v>
      </c>
      <c r="CM59" s="28">
        <v>347</v>
      </c>
      <c r="CN59" s="28">
        <v>356</v>
      </c>
      <c r="CO59" s="28">
        <v>408</v>
      </c>
      <c r="CP59" s="28">
        <v>453</v>
      </c>
      <c r="CQ59" s="28">
        <v>453</v>
      </c>
      <c r="CR59" s="4">
        <v>55</v>
      </c>
      <c r="CT59" s="28" t="s">
        <v>149</v>
      </c>
      <c r="CU59" s="28" t="s">
        <v>149</v>
      </c>
      <c r="CV59" s="28" t="s">
        <v>149</v>
      </c>
      <c r="CW59" s="28" t="s">
        <v>149</v>
      </c>
      <c r="CX59" s="28" t="s">
        <v>149</v>
      </c>
      <c r="CY59" s="28" t="s">
        <v>149</v>
      </c>
      <c r="CZ59" s="28" t="s">
        <v>149</v>
      </c>
      <c r="DA59" s="28" t="s">
        <v>149</v>
      </c>
      <c r="DB59" s="28" t="s">
        <v>149</v>
      </c>
      <c r="DC59" s="28" t="s">
        <v>149</v>
      </c>
      <c r="DD59" s="4">
        <v>55</v>
      </c>
      <c r="DF59" s="28" t="s">
        <v>149</v>
      </c>
      <c r="DG59" s="28" t="s">
        <v>149</v>
      </c>
      <c r="DH59" s="28" t="s">
        <v>149</v>
      </c>
      <c r="DI59" s="28" t="s">
        <v>149</v>
      </c>
      <c r="DJ59" s="28" t="s">
        <v>149</v>
      </c>
      <c r="DK59" s="28" t="s">
        <v>149</v>
      </c>
      <c r="DL59" s="28" t="s">
        <v>149</v>
      </c>
      <c r="DM59" s="28" t="s">
        <v>149</v>
      </c>
      <c r="DN59" s="28" t="s">
        <v>149</v>
      </c>
      <c r="DO59" s="28" t="s">
        <v>149</v>
      </c>
      <c r="DP59" s="4">
        <v>55</v>
      </c>
      <c r="DR59" s="28">
        <v>2209</v>
      </c>
      <c r="DS59" s="28">
        <v>2209</v>
      </c>
      <c r="DT59" s="28">
        <v>2209</v>
      </c>
      <c r="DU59" s="28">
        <v>2209</v>
      </c>
      <c r="DV59" s="28">
        <v>2220</v>
      </c>
      <c r="DW59" s="28">
        <v>2241</v>
      </c>
      <c r="DX59" s="28">
        <v>2304</v>
      </c>
      <c r="DY59" s="28">
        <v>2329</v>
      </c>
      <c r="DZ59" s="28">
        <v>2345</v>
      </c>
      <c r="EA59" s="28">
        <v>2345</v>
      </c>
      <c r="EB59" s="4">
        <v>55</v>
      </c>
      <c r="ED59" s="28">
        <v>2331</v>
      </c>
      <c r="EE59" s="28">
        <v>2324</v>
      </c>
      <c r="EF59" s="28">
        <v>2322</v>
      </c>
      <c r="EG59" s="28">
        <v>2328</v>
      </c>
      <c r="EH59" s="28">
        <v>2332</v>
      </c>
      <c r="EI59" s="28">
        <v>2351</v>
      </c>
      <c r="EJ59" s="28">
        <v>2409</v>
      </c>
      <c r="EK59" s="28">
        <v>2433</v>
      </c>
      <c r="EL59" s="28">
        <v>2457</v>
      </c>
      <c r="EM59" s="28">
        <v>2509</v>
      </c>
      <c r="EN59" s="4">
        <v>55</v>
      </c>
    </row>
    <row r="60" spans="2:144" x14ac:dyDescent="0.25">
      <c r="Z60" s="4" t="s">
        <v>149</v>
      </c>
      <c r="AA60" s="4" t="s">
        <v>149</v>
      </c>
      <c r="AB60" s="4" t="s">
        <v>149</v>
      </c>
      <c r="AC60" s="4" t="s">
        <v>149</v>
      </c>
      <c r="AD60" s="4" t="s">
        <v>149</v>
      </c>
      <c r="AE60" s="4" t="s">
        <v>149</v>
      </c>
      <c r="AF60" s="4" t="s">
        <v>149</v>
      </c>
      <c r="AG60" s="4" t="s">
        <v>149</v>
      </c>
      <c r="AH60" s="4" t="s">
        <v>149</v>
      </c>
      <c r="AI60" s="4" t="s">
        <v>149</v>
      </c>
      <c r="AJ60" s="4">
        <v>56</v>
      </c>
      <c r="AL60" s="4" t="s">
        <v>149</v>
      </c>
      <c r="AM60" s="4" t="s">
        <v>149</v>
      </c>
      <c r="AN60" s="4" t="s">
        <v>149</v>
      </c>
      <c r="AO60" s="4" t="s">
        <v>149</v>
      </c>
      <c r="AP60" s="4" t="s">
        <v>149</v>
      </c>
      <c r="AQ60" s="4" t="s">
        <v>149</v>
      </c>
      <c r="AR60" s="4" t="s">
        <v>149</v>
      </c>
      <c r="AS60" s="4" t="s">
        <v>149</v>
      </c>
      <c r="AT60" s="4" t="s">
        <v>149</v>
      </c>
      <c r="AU60" s="4" t="s">
        <v>149</v>
      </c>
      <c r="AV60" s="4">
        <v>56</v>
      </c>
      <c r="BV60" s="28">
        <v>232</v>
      </c>
      <c r="BW60" s="28">
        <v>235</v>
      </c>
      <c r="BX60" s="28">
        <v>236</v>
      </c>
      <c r="BY60" s="28">
        <v>240</v>
      </c>
      <c r="BZ60" s="28">
        <v>245</v>
      </c>
      <c r="CA60" s="28">
        <v>249</v>
      </c>
      <c r="CB60" s="28">
        <v>257</v>
      </c>
      <c r="CC60" s="28">
        <v>304</v>
      </c>
      <c r="CD60" s="28">
        <v>316</v>
      </c>
      <c r="CE60" s="28">
        <v>320</v>
      </c>
      <c r="CF60" s="4">
        <v>56</v>
      </c>
      <c r="CH60" s="28">
        <v>319</v>
      </c>
      <c r="CI60" s="28">
        <v>319</v>
      </c>
      <c r="CJ60" s="28">
        <v>319</v>
      </c>
      <c r="CK60" s="28">
        <v>326</v>
      </c>
      <c r="CL60" s="28">
        <v>331</v>
      </c>
      <c r="CM60" s="28">
        <v>346</v>
      </c>
      <c r="CN60" s="28">
        <v>355</v>
      </c>
      <c r="CO60" s="28">
        <v>407</v>
      </c>
      <c r="CP60" s="28">
        <v>452</v>
      </c>
      <c r="CQ60" s="28">
        <v>452</v>
      </c>
      <c r="CR60" s="4">
        <v>56</v>
      </c>
      <c r="CT60" s="28">
        <v>128</v>
      </c>
      <c r="CU60" s="28">
        <v>123</v>
      </c>
      <c r="CV60" s="28">
        <v>118</v>
      </c>
      <c r="CW60" s="28">
        <v>113</v>
      </c>
      <c r="CX60" s="28">
        <v>108</v>
      </c>
      <c r="CY60" s="28">
        <v>108</v>
      </c>
      <c r="CZ60" s="28">
        <v>108</v>
      </c>
      <c r="DA60" s="28">
        <v>108</v>
      </c>
      <c r="DB60" s="28">
        <v>108</v>
      </c>
      <c r="DC60" s="28">
        <v>108</v>
      </c>
      <c r="DD60" s="4">
        <v>56</v>
      </c>
      <c r="DF60" s="28">
        <v>128</v>
      </c>
      <c r="DG60" s="28">
        <v>123</v>
      </c>
      <c r="DH60" s="28">
        <v>118</v>
      </c>
      <c r="DI60" s="28">
        <v>113</v>
      </c>
      <c r="DJ60" s="28">
        <v>108</v>
      </c>
      <c r="DK60" s="28">
        <v>108</v>
      </c>
      <c r="DL60" s="28">
        <v>108</v>
      </c>
      <c r="DM60" s="28">
        <v>108</v>
      </c>
      <c r="DN60" s="28">
        <v>108</v>
      </c>
      <c r="DO60" s="28">
        <v>108</v>
      </c>
      <c r="DP60" s="4">
        <v>56</v>
      </c>
      <c r="DR60" s="28">
        <v>2207</v>
      </c>
      <c r="DS60" s="28">
        <v>2207</v>
      </c>
      <c r="DT60" s="28">
        <v>2207</v>
      </c>
      <c r="DU60" s="28">
        <v>2207</v>
      </c>
      <c r="DV60" s="28">
        <v>2218</v>
      </c>
      <c r="DW60" s="28">
        <v>2239</v>
      </c>
      <c r="DX60" s="28">
        <v>2302</v>
      </c>
      <c r="DY60" s="28">
        <v>2327</v>
      </c>
      <c r="DZ60" s="28">
        <v>2343</v>
      </c>
      <c r="EA60" s="28">
        <v>2343</v>
      </c>
      <c r="EB60" s="4">
        <v>56</v>
      </c>
      <c r="ED60" s="28">
        <v>2329</v>
      </c>
      <c r="EE60" s="28">
        <v>2322</v>
      </c>
      <c r="EF60" s="28">
        <v>2320</v>
      </c>
      <c r="EG60" s="28">
        <v>2326</v>
      </c>
      <c r="EH60" s="28">
        <v>2330</v>
      </c>
      <c r="EI60" s="28">
        <v>2349</v>
      </c>
      <c r="EJ60" s="28">
        <v>2407</v>
      </c>
      <c r="EK60" s="28">
        <v>2431</v>
      </c>
      <c r="EL60" s="28">
        <v>2455</v>
      </c>
      <c r="EM60" s="28">
        <v>2507</v>
      </c>
      <c r="EN60" s="4">
        <v>56</v>
      </c>
    </row>
    <row r="61" spans="2:144" x14ac:dyDescent="0.25">
      <c r="Z61" s="4">
        <v>5.9</v>
      </c>
      <c r="AA61" s="4">
        <v>6.2</v>
      </c>
      <c r="AB61" s="4">
        <v>6.4</v>
      </c>
      <c r="AC61" s="4">
        <v>6.4</v>
      </c>
      <c r="AD61" s="4">
        <v>6.3</v>
      </c>
      <c r="AE61" s="4">
        <v>6.1</v>
      </c>
      <c r="AF61" s="4">
        <v>5.9</v>
      </c>
      <c r="AG61" s="4">
        <v>5.6</v>
      </c>
      <c r="AH61" s="4" t="s">
        <v>149</v>
      </c>
      <c r="AI61" s="4" t="s">
        <v>149</v>
      </c>
      <c r="AJ61" s="4">
        <v>57</v>
      </c>
      <c r="AL61" s="4" t="s">
        <v>149</v>
      </c>
      <c r="AM61" s="4" t="s">
        <v>149</v>
      </c>
      <c r="AN61" s="4">
        <v>4.0999999999999996</v>
      </c>
      <c r="AO61" s="4" t="s">
        <v>149</v>
      </c>
      <c r="AP61" s="4" t="s">
        <v>149</v>
      </c>
      <c r="AQ61" s="4" t="s">
        <v>149</v>
      </c>
      <c r="AR61" s="4" t="s">
        <v>149</v>
      </c>
      <c r="AS61" s="4" t="s">
        <v>149</v>
      </c>
      <c r="AT61" s="4" t="s">
        <v>149</v>
      </c>
      <c r="AU61" s="4" t="s">
        <v>149</v>
      </c>
      <c r="AV61" s="4">
        <v>57</v>
      </c>
      <c r="BV61" s="28">
        <v>231</v>
      </c>
      <c r="BW61" s="28">
        <v>234</v>
      </c>
      <c r="BX61" s="28">
        <v>235</v>
      </c>
      <c r="BY61" s="28">
        <v>239</v>
      </c>
      <c r="BZ61" s="28">
        <v>244</v>
      </c>
      <c r="CA61" s="28">
        <v>248</v>
      </c>
      <c r="CB61" s="28">
        <v>256</v>
      </c>
      <c r="CC61" s="28">
        <v>303</v>
      </c>
      <c r="CD61" s="28">
        <v>315</v>
      </c>
      <c r="CE61" s="28">
        <v>319</v>
      </c>
      <c r="CF61" s="4">
        <v>57</v>
      </c>
      <c r="CH61" s="28">
        <v>318</v>
      </c>
      <c r="CI61" s="28">
        <v>318</v>
      </c>
      <c r="CJ61" s="28">
        <v>318</v>
      </c>
      <c r="CK61" s="28">
        <v>325</v>
      </c>
      <c r="CL61" s="28">
        <v>330</v>
      </c>
      <c r="CM61" s="28">
        <v>345</v>
      </c>
      <c r="CN61" s="28">
        <v>354</v>
      </c>
      <c r="CO61" s="28">
        <v>406</v>
      </c>
      <c r="CP61" s="28">
        <v>451</v>
      </c>
      <c r="CQ61" s="28">
        <v>451</v>
      </c>
      <c r="CR61" s="4">
        <v>57</v>
      </c>
      <c r="CT61" s="28" t="s">
        <v>149</v>
      </c>
      <c r="CU61" s="28" t="s">
        <v>149</v>
      </c>
      <c r="CV61" s="28" t="s">
        <v>149</v>
      </c>
      <c r="CW61" s="28" t="s">
        <v>149</v>
      </c>
      <c r="CX61" s="28" t="s">
        <v>149</v>
      </c>
      <c r="CY61" s="28" t="s">
        <v>149</v>
      </c>
      <c r="CZ61" s="28" t="s">
        <v>149</v>
      </c>
      <c r="DA61" s="28" t="s">
        <v>149</v>
      </c>
      <c r="DB61" s="28" t="s">
        <v>149</v>
      </c>
      <c r="DC61" s="28" t="s">
        <v>149</v>
      </c>
      <c r="DD61" s="4">
        <v>57</v>
      </c>
      <c r="DF61" s="28" t="s">
        <v>149</v>
      </c>
      <c r="DG61" s="28" t="s">
        <v>149</v>
      </c>
      <c r="DH61" s="28" t="s">
        <v>149</v>
      </c>
      <c r="DI61" s="28" t="s">
        <v>149</v>
      </c>
      <c r="DJ61" s="28" t="s">
        <v>149</v>
      </c>
      <c r="DK61" s="28" t="s">
        <v>149</v>
      </c>
      <c r="DL61" s="28" t="s">
        <v>149</v>
      </c>
      <c r="DM61" s="28" t="s">
        <v>149</v>
      </c>
      <c r="DN61" s="28" t="s">
        <v>149</v>
      </c>
      <c r="DO61" s="28" t="s">
        <v>149</v>
      </c>
      <c r="DP61" s="4">
        <v>57</v>
      </c>
      <c r="DR61" s="28">
        <v>2205</v>
      </c>
      <c r="DS61" s="28">
        <v>2205</v>
      </c>
      <c r="DT61" s="28">
        <v>2205</v>
      </c>
      <c r="DU61" s="28">
        <v>2205</v>
      </c>
      <c r="DV61" s="28">
        <v>2216</v>
      </c>
      <c r="DW61" s="28">
        <v>2237</v>
      </c>
      <c r="DX61" s="28">
        <v>2300</v>
      </c>
      <c r="DY61" s="28">
        <v>2325</v>
      </c>
      <c r="DZ61" s="28">
        <v>2341</v>
      </c>
      <c r="EA61" s="28">
        <v>2341</v>
      </c>
      <c r="EB61" s="4">
        <v>57</v>
      </c>
      <c r="ED61" s="28">
        <v>2327</v>
      </c>
      <c r="EE61" s="28">
        <v>2320</v>
      </c>
      <c r="EF61" s="28">
        <v>2318</v>
      </c>
      <c r="EG61" s="28">
        <v>2324</v>
      </c>
      <c r="EH61" s="28">
        <v>2328</v>
      </c>
      <c r="EI61" s="28">
        <v>2347</v>
      </c>
      <c r="EJ61" s="28">
        <v>2405</v>
      </c>
      <c r="EK61" s="28">
        <v>2429</v>
      </c>
      <c r="EL61" s="28">
        <v>2453</v>
      </c>
      <c r="EM61" s="28">
        <v>2505</v>
      </c>
      <c r="EN61" s="4">
        <v>57</v>
      </c>
    </row>
    <row r="62" spans="2:144" x14ac:dyDescent="0.25">
      <c r="Z62" s="4" t="s">
        <v>149</v>
      </c>
      <c r="AA62" s="4" t="s">
        <v>149</v>
      </c>
      <c r="AB62" s="4" t="s">
        <v>149</v>
      </c>
      <c r="AC62" s="4" t="s">
        <v>149</v>
      </c>
      <c r="AD62" s="4" t="s">
        <v>149</v>
      </c>
      <c r="AE62" s="4" t="s">
        <v>149</v>
      </c>
      <c r="AF62" s="4" t="s">
        <v>149</v>
      </c>
      <c r="AG62" s="4" t="s">
        <v>149</v>
      </c>
      <c r="AH62" s="4" t="s">
        <v>149</v>
      </c>
      <c r="AI62" s="4" t="s">
        <v>149</v>
      </c>
      <c r="AJ62" s="4">
        <v>58</v>
      </c>
      <c r="AL62" s="4" t="s">
        <v>149</v>
      </c>
      <c r="AM62" s="4" t="s">
        <v>149</v>
      </c>
      <c r="AN62" s="4" t="s">
        <v>149</v>
      </c>
      <c r="AO62" s="4" t="s">
        <v>149</v>
      </c>
      <c r="AP62" s="4" t="s">
        <v>149</v>
      </c>
      <c r="AQ62" s="4" t="s">
        <v>149</v>
      </c>
      <c r="AR62" s="4" t="s">
        <v>149</v>
      </c>
      <c r="AS62" s="4" t="s">
        <v>149</v>
      </c>
      <c r="AT62" s="4" t="s">
        <v>149</v>
      </c>
      <c r="AU62" s="4" t="s">
        <v>149</v>
      </c>
      <c r="AV62" s="4">
        <v>58</v>
      </c>
      <c r="BV62" s="28">
        <v>230</v>
      </c>
      <c r="BW62" s="28">
        <v>233</v>
      </c>
      <c r="BX62" s="28">
        <v>234</v>
      </c>
      <c r="BY62" s="28">
        <v>238</v>
      </c>
      <c r="BZ62" s="28">
        <v>243</v>
      </c>
      <c r="CA62" s="28">
        <v>247</v>
      </c>
      <c r="CB62" s="28">
        <v>255</v>
      </c>
      <c r="CC62" s="28">
        <v>302</v>
      </c>
      <c r="CD62" s="28">
        <v>314</v>
      </c>
      <c r="CE62" s="28">
        <v>318</v>
      </c>
      <c r="CF62" s="4">
        <v>58</v>
      </c>
      <c r="CH62" s="28">
        <v>317</v>
      </c>
      <c r="CI62" s="28">
        <v>317</v>
      </c>
      <c r="CJ62" s="28">
        <v>317</v>
      </c>
      <c r="CK62" s="28">
        <v>324</v>
      </c>
      <c r="CL62" s="28">
        <v>329</v>
      </c>
      <c r="CM62" s="28">
        <v>344</v>
      </c>
      <c r="CN62" s="28">
        <v>353</v>
      </c>
      <c r="CO62" s="28">
        <v>405</v>
      </c>
      <c r="CP62" s="28">
        <v>450</v>
      </c>
      <c r="CQ62" s="28">
        <v>450</v>
      </c>
      <c r="CR62" s="4">
        <v>58</v>
      </c>
      <c r="CT62" s="28">
        <v>129</v>
      </c>
      <c r="CU62" s="28">
        <v>124</v>
      </c>
      <c r="CV62" s="28">
        <v>119</v>
      </c>
      <c r="CW62" s="28">
        <v>114</v>
      </c>
      <c r="CX62" s="28">
        <v>109</v>
      </c>
      <c r="CY62" s="28">
        <v>109</v>
      </c>
      <c r="CZ62" s="28">
        <v>109</v>
      </c>
      <c r="DA62" s="28">
        <v>109</v>
      </c>
      <c r="DB62" s="28">
        <v>109</v>
      </c>
      <c r="DC62" s="28">
        <v>109</v>
      </c>
      <c r="DD62" s="4">
        <v>58</v>
      </c>
      <c r="DF62" s="28">
        <v>129</v>
      </c>
      <c r="DG62" s="28">
        <v>124</v>
      </c>
      <c r="DH62" s="28">
        <v>119</v>
      </c>
      <c r="DI62" s="28">
        <v>114</v>
      </c>
      <c r="DJ62" s="28">
        <v>109</v>
      </c>
      <c r="DK62" s="28">
        <v>109</v>
      </c>
      <c r="DL62" s="28">
        <v>109</v>
      </c>
      <c r="DM62" s="28">
        <v>109</v>
      </c>
      <c r="DN62" s="28">
        <v>109</v>
      </c>
      <c r="DO62" s="28">
        <v>109</v>
      </c>
      <c r="DP62" s="4">
        <v>58</v>
      </c>
      <c r="DR62" s="28">
        <v>2203</v>
      </c>
      <c r="DS62" s="28">
        <v>2203</v>
      </c>
      <c r="DT62" s="28">
        <v>2203</v>
      </c>
      <c r="DU62" s="28">
        <v>2203</v>
      </c>
      <c r="DV62" s="28">
        <v>2214</v>
      </c>
      <c r="DW62" s="28">
        <v>2235</v>
      </c>
      <c r="DX62" s="28">
        <v>2258</v>
      </c>
      <c r="DY62" s="28">
        <v>2323</v>
      </c>
      <c r="DZ62" s="28">
        <v>2339</v>
      </c>
      <c r="EA62" s="28">
        <v>2339</v>
      </c>
      <c r="EB62" s="4">
        <v>58</v>
      </c>
      <c r="ED62" s="28">
        <v>2325</v>
      </c>
      <c r="EE62" s="28">
        <v>2318</v>
      </c>
      <c r="EF62" s="28">
        <v>2316</v>
      </c>
      <c r="EG62" s="28">
        <v>2322</v>
      </c>
      <c r="EH62" s="28">
        <v>2326</v>
      </c>
      <c r="EI62" s="28">
        <v>2345</v>
      </c>
      <c r="EJ62" s="28">
        <v>2403</v>
      </c>
      <c r="EK62" s="28">
        <v>2427</v>
      </c>
      <c r="EL62" s="28">
        <v>2451</v>
      </c>
      <c r="EM62" s="28">
        <v>2503</v>
      </c>
      <c r="EN62" s="4">
        <v>58</v>
      </c>
    </row>
    <row r="63" spans="2:144" x14ac:dyDescent="0.25">
      <c r="Z63" s="4" t="s">
        <v>149</v>
      </c>
      <c r="AA63" s="4" t="s">
        <v>149</v>
      </c>
      <c r="AB63" s="4" t="s">
        <v>149</v>
      </c>
      <c r="AC63" s="4" t="s">
        <v>149</v>
      </c>
      <c r="AD63" s="4" t="s">
        <v>149</v>
      </c>
      <c r="AE63" s="4" t="s">
        <v>149</v>
      </c>
      <c r="AF63" s="4" t="s">
        <v>149</v>
      </c>
      <c r="AG63" s="4" t="s">
        <v>149</v>
      </c>
      <c r="AH63" s="4" t="s">
        <v>149</v>
      </c>
      <c r="AI63" s="4" t="s">
        <v>149</v>
      </c>
      <c r="AJ63" s="4">
        <v>59</v>
      </c>
      <c r="AL63" s="4" t="s">
        <v>149</v>
      </c>
      <c r="AM63" s="4" t="s">
        <v>149</v>
      </c>
      <c r="AN63" s="4" t="s">
        <v>149</v>
      </c>
      <c r="AO63" s="4" t="s">
        <v>149</v>
      </c>
      <c r="AP63" s="4" t="s">
        <v>149</v>
      </c>
      <c r="AQ63" s="4" t="s">
        <v>149</v>
      </c>
      <c r="AR63" s="4" t="s">
        <v>149</v>
      </c>
      <c r="AS63" s="4" t="s">
        <v>149</v>
      </c>
      <c r="AT63" s="4" t="s">
        <v>149</v>
      </c>
      <c r="AU63" s="4" t="s">
        <v>149</v>
      </c>
      <c r="AV63" s="4">
        <v>59</v>
      </c>
      <c r="BV63" s="28">
        <v>229</v>
      </c>
      <c r="BW63" s="28">
        <v>232</v>
      </c>
      <c r="BX63" s="28">
        <v>233</v>
      </c>
      <c r="BY63" s="28">
        <v>237</v>
      </c>
      <c r="BZ63" s="28">
        <v>242</v>
      </c>
      <c r="CA63" s="28">
        <v>246</v>
      </c>
      <c r="CB63" s="28">
        <v>254</v>
      </c>
      <c r="CC63" s="28">
        <v>301</v>
      </c>
      <c r="CD63" s="28">
        <v>313</v>
      </c>
      <c r="CE63" s="28">
        <v>317</v>
      </c>
      <c r="CF63" s="4">
        <v>59</v>
      </c>
      <c r="CH63" s="28">
        <v>316</v>
      </c>
      <c r="CI63" s="28">
        <v>316</v>
      </c>
      <c r="CJ63" s="28">
        <v>316</v>
      </c>
      <c r="CK63" s="28">
        <v>323</v>
      </c>
      <c r="CL63" s="28">
        <v>328</v>
      </c>
      <c r="CM63" s="28">
        <v>343</v>
      </c>
      <c r="CN63" s="28">
        <v>352</v>
      </c>
      <c r="CO63" s="28">
        <v>404</v>
      </c>
      <c r="CP63" s="28">
        <v>449</v>
      </c>
      <c r="CQ63" s="28">
        <v>449</v>
      </c>
      <c r="CR63" s="4">
        <v>59</v>
      </c>
      <c r="CT63" s="28" t="s">
        <v>149</v>
      </c>
      <c r="CU63" s="28" t="s">
        <v>149</v>
      </c>
      <c r="CV63" s="28" t="s">
        <v>149</v>
      </c>
      <c r="CW63" s="28" t="s">
        <v>149</v>
      </c>
      <c r="CX63" s="28" t="s">
        <v>149</v>
      </c>
      <c r="CY63" s="28" t="s">
        <v>149</v>
      </c>
      <c r="CZ63" s="28" t="s">
        <v>149</v>
      </c>
      <c r="DA63" s="28" t="s">
        <v>149</v>
      </c>
      <c r="DB63" s="28" t="s">
        <v>149</v>
      </c>
      <c r="DC63" s="28" t="s">
        <v>149</v>
      </c>
      <c r="DD63" s="4">
        <v>59</v>
      </c>
      <c r="DF63" s="28" t="s">
        <v>149</v>
      </c>
      <c r="DG63" s="28" t="s">
        <v>149</v>
      </c>
      <c r="DH63" s="28" t="s">
        <v>149</v>
      </c>
      <c r="DI63" s="28" t="s">
        <v>149</v>
      </c>
      <c r="DJ63" s="28" t="s">
        <v>149</v>
      </c>
      <c r="DK63" s="28" t="s">
        <v>149</v>
      </c>
      <c r="DL63" s="28" t="s">
        <v>149</v>
      </c>
      <c r="DM63" s="28" t="s">
        <v>149</v>
      </c>
      <c r="DN63" s="28" t="s">
        <v>149</v>
      </c>
      <c r="DO63" s="28" t="s">
        <v>149</v>
      </c>
      <c r="DP63" s="4">
        <v>59</v>
      </c>
      <c r="DR63" s="28">
        <v>2201</v>
      </c>
      <c r="DS63" s="28">
        <v>2201</v>
      </c>
      <c r="DT63" s="28">
        <v>2201</v>
      </c>
      <c r="DU63" s="28">
        <v>2201</v>
      </c>
      <c r="DV63" s="28">
        <v>2212</v>
      </c>
      <c r="DW63" s="28">
        <v>2233</v>
      </c>
      <c r="DX63" s="28">
        <v>2256</v>
      </c>
      <c r="DY63" s="28">
        <v>2321</v>
      </c>
      <c r="DZ63" s="28">
        <v>2337</v>
      </c>
      <c r="EA63" s="28">
        <v>2337</v>
      </c>
      <c r="EB63" s="4">
        <v>59</v>
      </c>
      <c r="ED63" s="28">
        <v>2323</v>
      </c>
      <c r="EE63" s="28">
        <v>2316</v>
      </c>
      <c r="EF63" s="28">
        <v>2314</v>
      </c>
      <c r="EG63" s="28">
        <v>2320</v>
      </c>
      <c r="EH63" s="28">
        <v>2324</v>
      </c>
      <c r="EI63" s="28">
        <v>2343</v>
      </c>
      <c r="EJ63" s="28">
        <v>2401</v>
      </c>
      <c r="EK63" s="28">
        <v>2425</v>
      </c>
      <c r="EL63" s="28">
        <v>2449</v>
      </c>
      <c r="EM63" s="28">
        <v>2501</v>
      </c>
      <c r="EN63" s="4">
        <v>59</v>
      </c>
    </row>
    <row r="64" spans="2:144" x14ac:dyDescent="0.25">
      <c r="Z64" s="4">
        <v>6</v>
      </c>
      <c r="AA64" s="4">
        <v>6.3</v>
      </c>
      <c r="AB64" s="4">
        <v>6.5</v>
      </c>
      <c r="AC64" s="4">
        <v>6.5</v>
      </c>
      <c r="AD64" s="4">
        <v>6.4</v>
      </c>
      <c r="AE64" s="4">
        <v>6.2</v>
      </c>
      <c r="AF64" s="4">
        <v>6</v>
      </c>
      <c r="AG64" s="4">
        <v>5.7</v>
      </c>
      <c r="AH64" s="4">
        <v>5.3</v>
      </c>
      <c r="AI64" s="4">
        <v>4.9000000000000004</v>
      </c>
      <c r="AJ64" s="4">
        <v>60</v>
      </c>
      <c r="AL64" s="4">
        <v>3.9</v>
      </c>
      <c r="AM64" s="4">
        <v>4</v>
      </c>
      <c r="AN64" s="4">
        <v>4.2</v>
      </c>
      <c r="AO64" s="4">
        <v>4.0999999999999996</v>
      </c>
      <c r="AP64" s="4">
        <v>4.0999999999999996</v>
      </c>
      <c r="AQ64" s="4">
        <v>3.9</v>
      </c>
      <c r="AR64" s="4">
        <v>3.7</v>
      </c>
      <c r="AS64" s="4">
        <v>3.5</v>
      </c>
      <c r="AT64" s="4">
        <v>3.4</v>
      </c>
      <c r="AU64" s="4">
        <v>3.4</v>
      </c>
      <c r="AV64" s="4">
        <v>60</v>
      </c>
      <c r="BV64" s="28">
        <v>228</v>
      </c>
      <c r="BW64" s="28">
        <v>231</v>
      </c>
      <c r="BX64" s="28">
        <v>232</v>
      </c>
      <c r="BY64" s="28">
        <v>236</v>
      </c>
      <c r="BZ64" s="28">
        <v>241</v>
      </c>
      <c r="CA64" s="28">
        <v>245</v>
      </c>
      <c r="CB64" s="28">
        <v>253</v>
      </c>
      <c r="CC64" s="28">
        <v>300</v>
      </c>
      <c r="CD64" s="28">
        <v>312</v>
      </c>
      <c r="CE64" s="28">
        <v>316</v>
      </c>
      <c r="CF64" s="4">
        <v>60</v>
      </c>
      <c r="CH64" s="28">
        <v>315</v>
      </c>
      <c r="CI64" s="28">
        <v>315</v>
      </c>
      <c r="CJ64" s="28">
        <v>315</v>
      </c>
      <c r="CK64" s="28">
        <v>322</v>
      </c>
      <c r="CL64" s="28">
        <v>327</v>
      </c>
      <c r="CM64" s="28">
        <v>342</v>
      </c>
      <c r="CN64" s="28">
        <v>351</v>
      </c>
      <c r="CO64" s="28">
        <v>403</v>
      </c>
      <c r="CP64" s="28">
        <v>448</v>
      </c>
      <c r="CQ64" s="28">
        <v>448</v>
      </c>
      <c r="CR64" s="4">
        <v>60</v>
      </c>
      <c r="CT64" s="28">
        <v>130</v>
      </c>
      <c r="CU64" s="28">
        <v>125</v>
      </c>
      <c r="CV64" s="28">
        <v>120</v>
      </c>
      <c r="CW64" s="28">
        <v>115</v>
      </c>
      <c r="CX64" s="28">
        <v>110</v>
      </c>
      <c r="CY64" s="28">
        <v>110</v>
      </c>
      <c r="CZ64" s="28">
        <v>110</v>
      </c>
      <c r="DA64" s="28">
        <v>110</v>
      </c>
      <c r="DB64" s="28">
        <v>110</v>
      </c>
      <c r="DC64" s="28">
        <v>110</v>
      </c>
      <c r="DD64" s="4">
        <v>60</v>
      </c>
      <c r="DF64" s="28">
        <v>130</v>
      </c>
      <c r="DG64" s="28">
        <v>125</v>
      </c>
      <c r="DH64" s="28">
        <v>120</v>
      </c>
      <c r="DI64" s="28">
        <v>115</v>
      </c>
      <c r="DJ64" s="28">
        <v>110</v>
      </c>
      <c r="DK64" s="28">
        <v>110</v>
      </c>
      <c r="DL64" s="28">
        <v>110</v>
      </c>
      <c r="DM64" s="28">
        <v>110</v>
      </c>
      <c r="DN64" s="28">
        <v>110</v>
      </c>
      <c r="DO64" s="28">
        <v>110</v>
      </c>
      <c r="DP64" s="4">
        <v>60</v>
      </c>
      <c r="DR64" s="28">
        <v>2200</v>
      </c>
      <c r="DS64" s="28">
        <v>2200</v>
      </c>
      <c r="DT64" s="28">
        <v>2200</v>
      </c>
      <c r="DU64" s="28">
        <v>2200</v>
      </c>
      <c r="DV64" s="28">
        <v>2211</v>
      </c>
      <c r="DW64" s="28">
        <v>2232</v>
      </c>
      <c r="DX64" s="28">
        <v>2255</v>
      </c>
      <c r="DY64" s="28">
        <v>2320</v>
      </c>
      <c r="DZ64" s="28">
        <v>2336</v>
      </c>
      <c r="EA64" s="28">
        <v>2336</v>
      </c>
      <c r="EB64" s="4">
        <v>60</v>
      </c>
      <c r="ED64" s="28">
        <v>2322</v>
      </c>
      <c r="EE64" s="28">
        <v>2315</v>
      </c>
      <c r="EF64" s="28">
        <v>2313</v>
      </c>
      <c r="EG64" s="28">
        <v>2319</v>
      </c>
      <c r="EH64" s="28">
        <v>2323</v>
      </c>
      <c r="EI64" s="28">
        <v>2342</v>
      </c>
      <c r="EJ64" s="28">
        <v>2400</v>
      </c>
      <c r="EK64" s="28">
        <v>2424</v>
      </c>
      <c r="EL64" s="28">
        <v>2448</v>
      </c>
      <c r="EM64" s="28">
        <v>2500</v>
      </c>
      <c r="EN64" s="4">
        <v>60</v>
      </c>
    </row>
    <row r="65" spans="26:144" x14ac:dyDescent="0.25">
      <c r="Z65" s="4">
        <v>6.6</v>
      </c>
      <c r="AA65" s="4">
        <v>6.9</v>
      </c>
      <c r="AB65" s="4">
        <v>7.1</v>
      </c>
      <c r="AC65" s="4">
        <v>7.1</v>
      </c>
      <c r="AD65" s="4">
        <v>7</v>
      </c>
      <c r="AE65" s="4">
        <v>6.7</v>
      </c>
      <c r="AF65" s="4">
        <v>6.4</v>
      </c>
      <c r="AG65" s="4">
        <v>6</v>
      </c>
      <c r="AH65" s="4">
        <v>5.7</v>
      </c>
      <c r="AI65" s="4">
        <v>5.0999999999999996</v>
      </c>
      <c r="AJ65" s="4">
        <v>61</v>
      </c>
      <c r="AL65" s="4">
        <v>4.4000000000000004</v>
      </c>
      <c r="AM65" s="4">
        <v>4.4000000000000004</v>
      </c>
      <c r="AN65" s="4">
        <v>4.5999999999999996</v>
      </c>
      <c r="AO65" s="4">
        <v>4.5</v>
      </c>
      <c r="AP65" s="4">
        <v>4.4000000000000004</v>
      </c>
      <c r="AQ65" s="4">
        <v>4.2</v>
      </c>
      <c r="AR65" s="4">
        <v>4.0999999999999996</v>
      </c>
      <c r="AS65" s="4">
        <v>3.9</v>
      </c>
      <c r="AT65" s="4">
        <v>3.6</v>
      </c>
      <c r="AU65" s="4">
        <v>3.6</v>
      </c>
      <c r="AV65" s="4">
        <v>61</v>
      </c>
      <c r="BV65" s="28">
        <v>222</v>
      </c>
      <c r="BW65" s="28">
        <v>226</v>
      </c>
      <c r="BX65" s="28">
        <v>228</v>
      </c>
      <c r="BY65" s="28">
        <v>231</v>
      </c>
      <c r="BZ65" s="28">
        <v>236</v>
      </c>
      <c r="CA65" s="28">
        <v>241</v>
      </c>
      <c r="CB65" s="28">
        <v>248</v>
      </c>
      <c r="CC65" s="28">
        <v>257</v>
      </c>
      <c r="CD65" s="28">
        <v>304</v>
      </c>
      <c r="CE65" s="28">
        <v>314</v>
      </c>
      <c r="CF65" s="4">
        <v>61</v>
      </c>
      <c r="CH65" s="28">
        <v>308</v>
      </c>
      <c r="CI65" s="28">
        <v>309</v>
      </c>
      <c r="CJ65" s="28">
        <v>307</v>
      </c>
      <c r="CK65" s="28">
        <v>315</v>
      </c>
      <c r="CL65" s="28">
        <v>321</v>
      </c>
      <c r="CM65" s="28">
        <v>331</v>
      </c>
      <c r="CN65" s="28">
        <v>342</v>
      </c>
      <c r="CO65" s="28">
        <v>358</v>
      </c>
      <c r="CP65" s="28">
        <v>421</v>
      </c>
      <c r="CQ65" s="28">
        <v>421</v>
      </c>
      <c r="CR65" s="4">
        <v>61</v>
      </c>
      <c r="CT65" s="28">
        <v>133</v>
      </c>
      <c r="CU65" s="28">
        <v>128</v>
      </c>
      <c r="CV65" s="28">
        <v>123</v>
      </c>
      <c r="CW65" s="28">
        <v>118</v>
      </c>
      <c r="CX65" s="28">
        <v>113</v>
      </c>
      <c r="CY65" s="28">
        <v>113</v>
      </c>
      <c r="CZ65" s="28">
        <v>113</v>
      </c>
      <c r="DA65" s="28">
        <v>113</v>
      </c>
      <c r="DB65" s="28">
        <v>113</v>
      </c>
      <c r="DC65" s="28">
        <v>113</v>
      </c>
      <c r="DD65" s="4">
        <v>61</v>
      </c>
      <c r="DF65" s="28">
        <v>133</v>
      </c>
      <c r="DG65" s="28">
        <v>128</v>
      </c>
      <c r="DH65" s="28">
        <v>123</v>
      </c>
      <c r="DI65" s="28">
        <v>118</v>
      </c>
      <c r="DJ65" s="28">
        <v>113</v>
      </c>
      <c r="DK65" s="28">
        <v>113</v>
      </c>
      <c r="DL65" s="28">
        <v>113</v>
      </c>
      <c r="DM65" s="28">
        <v>113</v>
      </c>
      <c r="DN65" s="28">
        <v>113</v>
      </c>
      <c r="DO65" s="28">
        <v>113</v>
      </c>
      <c r="DP65" s="4">
        <v>61</v>
      </c>
      <c r="DR65" s="28">
        <v>2103</v>
      </c>
      <c r="DS65" s="28">
        <v>2114</v>
      </c>
      <c r="DT65" s="28">
        <v>2100</v>
      </c>
      <c r="DU65" s="28">
        <v>2101</v>
      </c>
      <c r="DV65" s="28">
        <v>2117</v>
      </c>
      <c r="DW65" s="28">
        <v>2144</v>
      </c>
      <c r="DX65" s="28">
        <v>2217</v>
      </c>
      <c r="DY65" s="28">
        <v>2253</v>
      </c>
      <c r="DZ65" s="28">
        <v>2312</v>
      </c>
      <c r="EA65" s="28">
        <v>2312</v>
      </c>
      <c r="EB65" s="4">
        <v>61</v>
      </c>
      <c r="ED65" s="28">
        <v>2258</v>
      </c>
      <c r="EE65" s="28">
        <v>2250</v>
      </c>
      <c r="EF65" s="28">
        <v>2246</v>
      </c>
      <c r="EG65" s="28">
        <v>2255</v>
      </c>
      <c r="EH65" s="28">
        <v>2300</v>
      </c>
      <c r="EI65" s="28">
        <v>2310</v>
      </c>
      <c r="EJ65" s="28">
        <v>2325</v>
      </c>
      <c r="EK65" s="28">
        <v>2344</v>
      </c>
      <c r="EL65" s="28">
        <v>2405</v>
      </c>
      <c r="EM65" s="28">
        <v>2411</v>
      </c>
      <c r="EN65" s="4">
        <v>61</v>
      </c>
    </row>
    <row r="66" spans="26:144" x14ac:dyDescent="0.25">
      <c r="Z66" s="4">
        <v>6.9</v>
      </c>
      <c r="AA66" s="4">
        <v>7.3</v>
      </c>
      <c r="AB66" s="4">
        <v>7.5</v>
      </c>
      <c r="AC66" s="4">
        <v>7.4</v>
      </c>
      <c r="AD66" s="4">
        <v>7.3</v>
      </c>
      <c r="AE66" s="4">
        <v>7.1</v>
      </c>
      <c r="AF66" s="4">
        <v>6.7</v>
      </c>
      <c r="AG66" s="4">
        <v>6.2</v>
      </c>
      <c r="AH66" s="4">
        <v>6</v>
      </c>
      <c r="AI66" s="4">
        <v>5.4</v>
      </c>
      <c r="AJ66" s="4">
        <v>62</v>
      </c>
      <c r="AL66" s="4">
        <v>4.5999999999999996</v>
      </c>
      <c r="AM66" s="4">
        <v>4.5999999999999996</v>
      </c>
      <c r="AN66" s="4">
        <v>4.7</v>
      </c>
      <c r="AO66" s="4">
        <v>4.7</v>
      </c>
      <c r="AP66" s="4">
        <v>4.5</v>
      </c>
      <c r="AQ66" s="4">
        <v>4.5</v>
      </c>
      <c r="AR66" s="4">
        <v>4.2</v>
      </c>
      <c r="AS66" s="4">
        <v>4.0999999999999996</v>
      </c>
      <c r="AT66" s="4">
        <v>3.8</v>
      </c>
      <c r="AU66" s="4">
        <v>3.9</v>
      </c>
      <c r="AV66" s="4">
        <v>62</v>
      </c>
      <c r="BV66" s="28">
        <v>217</v>
      </c>
      <c r="BW66" s="28">
        <v>221</v>
      </c>
      <c r="BX66" s="28">
        <v>222</v>
      </c>
      <c r="BY66" s="28">
        <v>226</v>
      </c>
      <c r="BZ66" s="28">
        <v>231</v>
      </c>
      <c r="CA66" s="28">
        <v>236</v>
      </c>
      <c r="CB66" s="28">
        <v>244</v>
      </c>
      <c r="CC66" s="28">
        <v>250</v>
      </c>
      <c r="CD66" s="28">
        <v>259</v>
      </c>
      <c r="CE66" s="28">
        <v>312</v>
      </c>
      <c r="CF66" s="4">
        <v>62</v>
      </c>
      <c r="CH66" s="28">
        <v>300</v>
      </c>
      <c r="CI66" s="28">
        <v>301</v>
      </c>
      <c r="CJ66" s="28">
        <v>300</v>
      </c>
      <c r="CK66" s="28">
        <v>306</v>
      </c>
      <c r="CL66" s="28">
        <v>313</v>
      </c>
      <c r="CM66" s="28">
        <v>321</v>
      </c>
      <c r="CN66" s="28">
        <v>332</v>
      </c>
      <c r="CO66" s="28">
        <v>350</v>
      </c>
      <c r="CP66" s="28">
        <v>416</v>
      </c>
      <c r="CQ66" s="28">
        <v>416</v>
      </c>
      <c r="CR66" s="4">
        <v>62</v>
      </c>
      <c r="CT66" s="28">
        <v>137</v>
      </c>
      <c r="CU66" s="28">
        <v>132</v>
      </c>
      <c r="CV66" s="28">
        <v>126</v>
      </c>
      <c r="CW66" s="28">
        <v>122</v>
      </c>
      <c r="CX66" s="28">
        <v>116</v>
      </c>
      <c r="CY66" s="28">
        <v>116</v>
      </c>
      <c r="CZ66" s="28">
        <v>116</v>
      </c>
      <c r="DA66" s="28">
        <v>116</v>
      </c>
      <c r="DB66" s="28">
        <v>116</v>
      </c>
      <c r="DC66" s="28">
        <v>116</v>
      </c>
      <c r="DD66" s="4">
        <v>62</v>
      </c>
      <c r="DF66" s="28">
        <v>137</v>
      </c>
      <c r="DG66" s="28">
        <v>132</v>
      </c>
      <c r="DH66" s="28">
        <v>126</v>
      </c>
      <c r="DI66" s="28">
        <v>122</v>
      </c>
      <c r="DJ66" s="28">
        <v>116</v>
      </c>
      <c r="DK66" s="28">
        <v>116</v>
      </c>
      <c r="DL66" s="28">
        <v>116</v>
      </c>
      <c r="DM66" s="28">
        <v>116</v>
      </c>
      <c r="DN66" s="28">
        <v>116</v>
      </c>
      <c r="DO66" s="28">
        <v>116</v>
      </c>
      <c r="DP66" s="4">
        <v>62</v>
      </c>
      <c r="DR66" s="28">
        <v>2042</v>
      </c>
      <c r="DS66" s="28">
        <v>2052</v>
      </c>
      <c r="DT66" s="28">
        <v>2046</v>
      </c>
      <c r="DU66" s="28">
        <v>2049</v>
      </c>
      <c r="DV66" s="28">
        <v>2100</v>
      </c>
      <c r="DW66" s="28">
        <v>2100</v>
      </c>
      <c r="DX66" s="28">
        <v>2143</v>
      </c>
      <c r="DY66" s="28">
        <v>2224</v>
      </c>
      <c r="DZ66" s="28">
        <v>2258</v>
      </c>
      <c r="EA66" s="28">
        <v>2258</v>
      </c>
      <c r="EB66" s="4">
        <v>62</v>
      </c>
      <c r="ED66" s="28">
        <v>2235</v>
      </c>
      <c r="EE66" s="28">
        <v>2224</v>
      </c>
      <c r="EF66" s="28">
        <v>2218</v>
      </c>
      <c r="EG66" s="28">
        <v>2230</v>
      </c>
      <c r="EH66" s="28">
        <v>2234</v>
      </c>
      <c r="EI66" s="28">
        <v>2253</v>
      </c>
      <c r="EJ66" s="28">
        <v>2250</v>
      </c>
      <c r="EK66" s="28">
        <v>2304</v>
      </c>
      <c r="EL66" s="28">
        <v>2322</v>
      </c>
      <c r="EM66" s="28">
        <v>2322</v>
      </c>
      <c r="EN66" s="4">
        <v>62</v>
      </c>
    </row>
    <row r="67" spans="26:144" x14ac:dyDescent="0.25">
      <c r="Z67" s="4">
        <v>7.2</v>
      </c>
      <c r="AA67" s="4">
        <v>7.5</v>
      </c>
      <c r="AB67" s="4">
        <v>7.7</v>
      </c>
      <c r="AC67" s="4">
        <v>7.6</v>
      </c>
      <c r="AD67" s="4">
        <v>7.5</v>
      </c>
      <c r="AE67" s="4">
        <v>7.3</v>
      </c>
      <c r="AF67" s="4">
        <v>6.9</v>
      </c>
      <c r="AG67" s="4">
        <v>6.4</v>
      </c>
      <c r="AH67" s="4">
        <v>6.1</v>
      </c>
      <c r="AI67" s="4">
        <v>5.7</v>
      </c>
      <c r="AJ67" s="4">
        <v>63</v>
      </c>
      <c r="AL67" s="4">
        <v>4.7</v>
      </c>
      <c r="AM67" s="4">
        <v>4.7</v>
      </c>
      <c r="AN67" s="4">
        <v>4.8</v>
      </c>
      <c r="AO67" s="4">
        <v>4.8</v>
      </c>
      <c r="AP67" s="4">
        <v>4.5999999999999996</v>
      </c>
      <c r="AQ67" s="4">
        <v>4.5999999999999996</v>
      </c>
      <c r="AR67" s="4">
        <v>4.4000000000000004</v>
      </c>
      <c r="AS67" s="4" t="s">
        <v>149</v>
      </c>
      <c r="AT67" s="4">
        <v>3.9</v>
      </c>
      <c r="AU67" s="4">
        <v>4</v>
      </c>
      <c r="AV67" s="4">
        <v>63</v>
      </c>
      <c r="BV67" s="28">
        <v>215</v>
      </c>
      <c r="BW67" s="28">
        <v>218</v>
      </c>
      <c r="BX67" s="28">
        <v>220</v>
      </c>
      <c r="BY67" s="28">
        <v>224</v>
      </c>
      <c r="BZ67" s="28">
        <v>228</v>
      </c>
      <c r="CA67" s="28">
        <v>233</v>
      </c>
      <c r="CB67" s="28">
        <v>241</v>
      </c>
      <c r="CC67" s="28">
        <v>248</v>
      </c>
      <c r="CD67" s="28">
        <v>257</v>
      </c>
      <c r="CE67" s="28">
        <v>311</v>
      </c>
      <c r="CF67" s="4">
        <v>63</v>
      </c>
      <c r="CH67" s="28">
        <v>258</v>
      </c>
      <c r="CI67" s="28">
        <v>259</v>
      </c>
      <c r="CJ67" s="28">
        <v>259</v>
      </c>
      <c r="CK67" s="28">
        <v>302</v>
      </c>
      <c r="CL67" s="28">
        <v>309</v>
      </c>
      <c r="CM67" s="28">
        <v>317</v>
      </c>
      <c r="CN67" s="28">
        <v>329</v>
      </c>
      <c r="CO67" s="28">
        <v>345</v>
      </c>
      <c r="CP67" s="28">
        <v>408</v>
      </c>
      <c r="CQ67" s="28">
        <v>408</v>
      </c>
      <c r="CR67" s="4">
        <v>63</v>
      </c>
      <c r="CT67" s="28">
        <v>140</v>
      </c>
      <c r="CU67" s="28">
        <v>135</v>
      </c>
      <c r="CV67" s="28">
        <v>130</v>
      </c>
      <c r="CW67" s="28">
        <v>125</v>
      </c>
      <c r="CX67" s="28">
        <v>120</v>
      </c>
      <c r="CY67" s="28">
        <v>120</v>
      </c>
      <c r="CZ67" s="28">
        <v>120</v>
      </c>
      <c r="DA67" s="28">
        <v>120</v>
      </c>
      <c r="DB67" s="28">
        <v>120</v>
      </c>
      <c r="DC67" s="28">
        <v>120</v>
      </c>
      <c r="DD67" s="4">
        <v>63</v>
      </c>
      <c r="DF67" s="28">
        <v>140</v>
      </c>
      <c r="DG67" s="28">
        <v>135</v>
      </c>
      <c r="DH67" s="28">
        <v>130</v>
      </c>
      <c r="DI67" s="28">
        <v>125</v>
      </c>
      <c r="DJ67" s="28">
        <v>120</v>
      </c>
      <c r="DK67" s="28">
        <v>120</v>
      </c>
      <c r="DL67" s="28">
        <v>120</v>
      </c>
      <c r="DM67" s="28">
        <v>120</v>
      </c>
      <c r="DN67" s="28">
        <v>120</v>
      </c>
      <c r="DO67" s="28">
        <v>120</v>
      </c>
      <c r="DP67" s="4">
        <v>63</v>
      </c>
      <c r="DR67" s="28">
        <v>2019</v>
      </c>
      <c r="DS67" s="28">
        <v>2030</v>
      </c>
      <c r="DT67" s="28">
        <v>2025</v>
      </c>
      <c r="DU67" s="28">
        <v>2029</v>
      </c>
      <c r="DV67" s="28">
        <v>2041</v>
      </c>
      <c r="DW67" s="28">
        <v>2058</v>
      </c>
      <c r="DX67" s="28">
        <v>2113</v>
      </c>
      <c r="DY67" s="28">
        <v>2200</v>
      </c>
      <c r="DZ67" s="28">
        <v>2239</v>
      </c>
      <c r="EA67" s="28">
        <v>2239</v>
      </c>
      <c r="EB67" s="4">
        <v>63</v>
      </c>
      <c r="ED67" s="28">
        <v>2211</v>
      </c>
      <c r="EE67" s="28">
        <v>2203</v>
      </c>
      <c r="EF67" s="28">
        <v>2156</v>
      </c>
      <c r="EG67" s="28">
        <v>2206</v>
      </c>
      <c r="EH67" s="28">
        <v>2211</v>
      </c>
      <c r="EI67" s="28">
        <v>2236</v>
      </c>
      <c r="EJ67" s="28">
        <v>2235</v>
      </c>
      <c r="EK67" s="28">
        <v>2252</v>
      </c>
      <c r="EL67" s="28">
        <v>2301</v>
      </c>
      <c r="EM67" s="28">
        <v>2304</v>
      </c>
      <c r="EN67" s="4">
        <v>63</v>
      </c>
    </row>
    <row r="68" spans="26:144" x14ac:dyDescent="0.25">
      <c r="Z68" s="4">
        <v>7.4</v>
      </c>
      <c r="AA68" s="4">
        <v>7.7</v>
      </c>
      <c r="AB68" s="4">
        <v>7.9</v>
      </c>
      <c r="AC68" s="4">
        <v>7.9</v>
      </c>
      <c r="AD68" s="4">
        <v>7.7</v>
      </c>
      <c r="AE68" s="4">
        <v>7.4</v>
      </c>
      <c r="AF68" s="4">
        <v>7.1</v>
      </c>
      <c r="AG68" s="4">
        <v>6.6</v>
      </c>
      <c r="AH68" s="4">
        <v>6.2</v>
      </c>
      <c r="AI68" s="4">
        <v>5.9</v>
      </c>
      <c r="AJ68" s="4">
        <v>64</v>
      </c>
      <c r="AL68" s="4" t="s">
        <v>149</v>
      </c>
      <c r="AM68" s="4">
        <v>4.8</v>
      </c>
      <c r="AN68" s="4">
        <v>4.9000000000000004</v>
      </c>
      <c r="AO68" s="4">
        <v>4.9000000000000004</v>
      </c>
      <c r="AP68" s="4">
        <v>4.7</v>
      </c>
      <c r="AQ68" s="4" t="s">
        <v>149</v>
      </c>
      <c r="AR68" s="4">
        <v>4.5</v>
      </c>
      <c r="AS68" s="4">
        <v>4.2</v>
      </c>
      <c r="AT68" s="4">
        <v>4</v>
      </c>
      <c r="AU68" s="4" t="s">
        <v>149</v>
      </c>
      <c r="AV68" s="4">
        <v>64</v>
      </c>
      <c r="BV68" s="28">
        <v>213</v>
      </c>
      <c r="BW68" s="28">
        <v>216</v>
      </c>
      <c r="BX68" s="28">
        <v>217</v>
      </c>
      <c r="BY68" s="28">
        <v>221</v>
      </c>
      <c r="BZ68" s="28">
        <v>226</v>
      </c>
      <c r="CA68" s="28">
        <v>231</v>
      </c>
      <c r="CB68" s="28">
        <v>239</v>
      </c>
      <c r="CC68" s="28">
        <v>246</v>
      </c>
      <c r="CD68" s="28">
        <v>255</v>
      </c>
      <c r="CE68" s="28">
        <v>309</v>
      </c>
      <c r="CF68" s="4">
        <v>64</v>
      </c>
      <c r="CH68" s="28">
        <v>255</v>
      </c>
      <c r="CI68" s="28">
        <v>257</v>
      </c>
      <c r="CJ68" s="28">
        <v>256</v>
      </c>
      <c r="CK68" s="28">
        <v>300</v>
      </c>
      <c r="CL68" s="28">
        <v>305</v>
      </c>
      <c r="CM68" s="28">
        <v>312</v>
      </c>
      <c r="CN68" s="28">
        <v>324</v>
      </c>
      <c r="CO68" s="28">
        <v>342</v>
      </c>
      <c r="CP68" s="28">
        <v>400</v>
      </c>
      <c r="CQ68" s="28">
        <v>400</v>
      </c>
      <c r="CR68" s="4">
        <v>64</v>
      </c>
      <c r="CT68" s="28">
        <v>143</v>
      </c>
      <c r="CU68" s="28">
        <v>138</v>
      </c>
      <c r="CV68" s="28">
        <v>133</v>
      </c>
      <c r="CW68" s="28">
        <v>128</v>
      </c>
      <c r="CX68" s="28">
        <v>123</v>
      </c>
      <c r="CY68" s="28">
        <v>123</v>
      </c>
      <c r="CZ68" s="28">
        <v>123</v>
      </c>
      <c r="DA68" s="28">
        <v>123</v>
      </c>
      <c r="DB68" s="28">
        <v>123</v>
      </c>
      <c r="DC68" s="28">
        <v>123</v>
      </c>
      <c r="DD68" s="4">
        <v>64</v>
      </c>
      <c r="DF68" s="28">
        <v>143</v>
      </c>
      <c r="DG68" s="28">
        <v>138</v>
      </c>
      <c r="DH68" s="28">
        <v>133</v>
      </c>
      <c r="DI68" s="28">
        <v>128</v>
      </c>
      <c r="DJ68" s="28">
        <v>123</v>
      </c>
      <c r="DK68" s="28">
        <v>123</v>
      </c>
      <c r="DL68" s="28">
        <v>123</v>
      </c>
      <c r="DM68" s="28">
        <v>123</v>
      </c>
      <c r="DN68" s="28">
        <v>123</v>
      </c>
      <c r="DO68" s="28">
        <v>123</v>
      </c>
      <c r="DP68" s="4">
        <v>64</v>
      </c>
      <c r="DR68" s="28">
        <v>2000</v>
      </c>
      <c r="DS68" s="28">
        <v>2012</v>
      </c>
      <c r="DT68" s="28">
        <v>2006</v>
      </c>
      <c r="DU68" s="28">
        <v>2011</v>
      </c>
      <c r="DV68" s="28">
        <v>2022</v>
      </c>
      <c r="DW68" s="28">
        <v>2040</v>
      </c>
      <c r="DX68" s="28">
        <v>2100</v>
      </c>
      <c r="DY68" s="28">
        <v>2139</v>
      </c>
      <c r="DZ68" s="28">
        <v>2221</v>
      </c>
      <c r="EA68" s="28">
        <v>2221</v>
      </c>
      <c r="EB68" s="4">
        <v>64</v>
      </c>
      <c r="ED68" s="28">
        <v>2154</v>
      </c>
      <c r="EE68" s="28">
        <v>2144</v>
      </c>
      <c r="EF68" s="28">
        <v>2134</v>
      </c>
      <c r="EG68" s="28">
        <v>2148</v>
      </c>
      <c r="EH68" s="28">
        <v>2156</v>
      </c>
      <c r="EI68" s="28">
        <v>2220</v>
      </c>
      <c r="EJ68" s="28">
        <v>2228</v>
      </c>
      <c r="EK68" s="28">
        <v>2243</v>
      </c>
      <c r="EL68" s="28">
        <v>2243</v>
      </c>
      <c r="EM68" s="28">
        <v>2250</v>
      </c>
      <c r="EN68" s="4">
        <v>64</v>
      </c>
    </row>
    <row r="69" spans="26:144" x14ac:dyDescent="0.25">
      <c r="Z69" s="4">
        <v>7.5</v>
      </c>
      <c r="AA69" s="4">
        <v>7.8</v>
      </c>
      <c r="AB69" s="4">
        <v>8.1</v>
      </c>
      <c r="AC69" s="4">
        <v>8.1</v>
      </c>
      <c r="AD69" s="4">
        <v>7.8</v>
      </c>
      <c r="AE69" s="4">
        <v>7.6</v>
      </c>
      <c r="AF69" s="4">
        <v>7.2</v>
      </c>
      <c r="AG69" s="4">
        <v>6.7</v>
      </c>
      <c r="AH69" s="4">
        <v>6.3</v>
      </c>
      <c r="AI69" s="4" t="s">
        <v>149</v>
      </c>
      <c r="AJ69" s="4">
        <v>65</v>
      </c>
      <c r="AL69" s="4">
        <v>4.8</v>
      </c>
      <c r="AM69" s="4">
        <v>4.9000000000000004</v>
      </c>
      <c r="AN69" s="4">
        <v>5</v>
      </c>
      <c r="AO69" s="4">
        <v>5</v>
      </c>
      <c r="AP69" s="4">
        <v>4.8</v>
      </c>
      <c r="AQ69" s="4">
        <v>4.7</v>
      </c>
      <c r="AR69" s="4" t="s">
        <v>149</v>
      </c>
      <c r="AS69" s="4">
        <v>4.3</v>
      </c>
      <c r="AT69" s="4">
        <v>4.0999999999999996</v>
      </c>
      <c r="AU69" s="4">
        <v>4.0999999999999996</v>
      </c>
      <c r="AV69" s="4">
        <v>65</v>
      </c>
      <c r="BV69" s="28">
        <v>211</v>
      </c>
      <c r="BW69" s="28">
        <v>214</v>
      </c>
      <c r="BX69" s="28">
        <v>215</v>
      </c>
      <c r="BY69" s="28">
        <v>219</v>
      </c>
      <c r="BZ69" s="28">
        <v>224</v>
      </c>
      <c r="CA69" s="28">
        <v>229</v>
      </c>
      <c r="CB69" s="28">
        <v>237</v>
      </c>
      <c r="CC69" s="28">
        <v>244</v>
      </c>
      <c r="CD69" s="28">
        <v>253</v>
      </c>
      <c r="CE69" s="28">
        <v>303</v>
      </c>
      <c r="CF69" s="4">
        <v>65</v>
      </c>
      <c r="CH69" s="28">
        <v>253</v>
      </c>
      <c r="CI69" s="28">
        <v>254</v>
      </c>
      <c r="CJ69" s="28">
        <v>254</v>
      </c>
      <c r="CK69" s="28">
        <v>258</v>
      </c>
      <c r="CL69" s="28">
        <v>302</v>
      </c>
      <c r="CM69" s="28">
        <v>310</v>
      </c>
      <c r="CN69" s="28">
        <v>321</v>
      </c>
      <c r="CO69" s="28">
        <v>338</v>
      </c>
      <c r="CP69" s="28">
        <v>354</v>
      </c>
      <c r="CQ69" s="28">
        <v>354</v>
      </c>
      <c r="CR69" s="4">
        <v>65</v>
      </c>
      <c r="CT69" s="28">
        <v>146</v>
      </c>
      <c r="CU69" s="28">
        <v>141</v>
      </c>
      <c r="CV69" s="28">
        <v>136</v>
      </c>
      <c r="CW69" s="28">
        <v>131</v>
      </c>
      <c r="CX69" s="28">
        <v>126</v>
      </c>
      <c r="CY69" s="28">
        <v>126</v>
      </c>
      <c r="CZ69" s="28">
        <v>126</v>
      </c>
      <c r="DA69" s="28">
        <v>126</v>
      </c>
      <c r="DB69" s="28">
        <v>126</v>
      </c>
      <c r="DC69" s="28">
        <v>126</v>
      </c>
      <c r="DD69" s="4">
        <v>65</v>
      </c>
      <c r="DF69" s="28">
        <v>146</v>
      </c>
      <c r="DG69" s="28">
        <v>141</v>
      </c>
      <c r="DH69" s="28">
        <v>136</v>
      </c>
      <c r="DI69" s="28">
        <v>131</v>
      </c>
      <c r="DJ69" s="28">
        <v>126</v>
      </c>
      <c r="DK69" s="28">
        <v>126</v>
      </c>
      <c r="DL69" s="28">
        <v>126</v>
      </c>
      <c r="DM69" s="28">
        <v>126</v>
      </c>
      <c r="DN69" s="28">
        <v>126</v>
      </c>
      <c r="DO69" s="28">
        <v>126</v>
      </c>
      <c r="DP69" s="4">
        <v>65</v>
      </c>
      <c r="DR69" s="28">
        <v>1943</v>
      </c>
      <c r="DS69" s="28">
        <v>1956</v>
      </c>
      <c r="DT69" s="28">
        <v>1951</v>
      </c>
      <c r="DU69" s="28">
        <v>1956</v>
      </c>
      <c r="DV69" s="28">
        <v>2007</v>
      </c>
      <c r="DW69" s="28">
        <v>2025</v>
      </c>
      <c r="DX69" s="28">
        <v>2053</v>
      </c>
      <c r="DY69" s="28">
        <v>2116</v>
      </c>
      <c r="DZ69" s="28">
        <v>2203</v>
      </c>
      <c r="EA69" s="28">
        <v>2203</v>
      </c>
      <c r="EB69" s="4">
        <v>65</v>
      </c>
      <c r="ED69" s="28">
        <v>2137</v>
      </c>
      <c r="EE69" s="28">
        <v>2124</v>
      </c>
      <c r="EF69" s="28">
        <v>2115</v>
      </c>
      <c r="EG69" s="28">
        <v>2127</v>
      </c>
      <c r="EH69" s="28">
        <v>2136</v>
      </c>
      <c r="EI69" s="28">
        <v>2205</v>
      </c>
      <c r="EJ69" s="28">
        <v>2213</v>
      </c>
      <c r="EK69" s="28">
        <v>2233</v>
      </c>
      <c r="EL69" s="28">
        <v>2233</v>
      </c>
      <c r="EM69" s="28">
        <v>2244</v>
      </c>
      <c r="EN69" s="4">
        <v>65</v>
      </c>
    </row>
    <row r="70" spans="26:144" x14ac:dyDescent="0.25">
      <c r="Z70" s="4">
        <v>7.7</v>
      </c>
      <c r="AA70" s="4">
        <v>8.1</v>
      </c>
      <c r="AB70" s="4">
        <v>8.3000000000000007</v>
      </c>
      <c r="AC70" s="4">
        <v>8.1999999999999993</v>
      </c>
      <c r="AD70" s="4">
        <v>8.1</v>
      </c>
      <c r="AE70" s="4">
        <v>7.8</v>
      </c>
      <c r="AF70" s="4">
        <v>7.4</v>
      </c>
      <c r="AG70" s="4">
        <v>6.9</v>
      </c>
      <c r="AH70" s="4">
        <v>6.5</v>
      </c>
      <c r="AI70" s="4">
        <v>6.1</v>
      </c>
      <c r="AJ70" s="4">
        <v>66</v>
      </c>
      <c r="AL70" s="4">
        <v>4.9000000000000004</v>
      </c>
      <c r="AM70" s="4">
        <v>5</v>
      </c>
      <c r="AN70" s="4">
        <v>5.0999999999999996</v>
      </c>
      <c r="AO70" s="4">
        <v>5.0999999999999996</v>
      </c>
      <c r="AP70" s="4" t="s">
        <v>149</v>
      </c>
      <c r="AQ70" s="4">
        <v>4.8</v>
      </c>
      <c r="AR70" s="4" t="s">
        <v>149</v>
      </c>
      <c r="AS70" s="4" t="s">
        <v>149</v>
      </c>
      <c r="AT70" s="4">
        <v>4.2</v>
      </c>
      <c r="AU70" s="4">
        <v>4.2</v>
      </c>
      <c r="AV70" s="4">
        <v>66</v>
      </c>
      <c r="BV70" s="28">
        <v>208</v>
      </c>
      <c r="BW70" s="28">
        <v>211</v>
      </c>
      <c r="BX70" s="28">
        <v>213</v>
      </c>
      <c r="BY70" s="28">
        <v>216</v>
      </c>
      <c r="BZ70" s="28">
        <v>221</v>
      </c>
      <c r="CA70" s="28">
        <v>226</v>
      </c>
      <c r="CB70" s="28">
        <v>234</v>
      </c>
      <c r="CC70" s="28">
        <v>241</v>
      </c>
      <c r="CD70" s="28">
        <v>250</v>
      </c>
      <c r="CE70" s="28">
        <v>300</v>
      </c>
      <c r="CF70" s="4">
        <v>66</v>
      </c>
      <c r="CH70" s="28">
        <v>249</v>
      </c>
      <c r="CI70" s="28">
        <v>251</v>
      </c>
      <c r="CJ70" s="28">
        <v>251</v>
      </c>
      <c r="CK70" s="28">
        <v>255</v>
      </c>
      <c r="CL70" s="28">
        <v>300</v>
      </c>
      <c r="CM70" s="28">
        <v>306</v>
      </c>
      <c r="CN70" s="28">
        <v>316</v>
      </c>
      <c r="CO70" s="28">
        <v>333</v>
      </c>
      <c r="CP70" s="28">
        <v>346</v>
      </c>
      <c r="CQ70" s="28">
        <v>346</v>
      </c>
      <c r="CR70" s="4">
        <v>66</v>
      </c>
      <c r="CT70" s="28">
        <v>149</v>
      </c>
      <c r="CU70" s="28">
        <v>145</v>
      </c>
      <c r="CV70" s="28">
        <v>139</v>
      </c>
      <c r="CW70" s="28">
        <v>135</v>
      </c>
      <c r="CX70" s="28">
        <v>130</v>
      </c>
      <c r="CY70" s="28">
        <v>130</v>
      </c>
      <c r="CZ70" s="28">
        <v>130</v>
      </c>
      <c r="DA70" s="28">
        <v>130</v>
      </c>
      <c r="DB70" s="28">
        <v>130</v>
      </c>
      <c r="DC70" s="28">
        <v>130</v>
      </c>
      <c r="DD70" s="4">
        <v>66</v>
      </c>
      <c r="DF70" s="28">
        <v>149</v>
      </c>
      <c r="DG70" s="28">
        <v>145</v>
      </c>
      <c r="DH70" s="28">
        <v>139</v>
      </c>
      <c r="DI70" s="28">
        <v>135</v>
      </c>
      <c r="DJ70" s="28">
        <v>130</v>
      </c>
      <c r="DK70" s="28">
        <v>130</v>
      </c>
      <c r="DL70" s="28">
        <v>130</v>
      </c>
      <c r="DM70" s="28">
        <v>130</v>
      </c>
      <c r="DN70" s="28">
        <v>130</v>
      </c>
      <c r="DO70" s="28">
        <v>130</v>
      </c>
      <c r="DP70" s="4">
        <v>66</v>
      </c>
      <c r="DR70" s="28">
        <v>1927</v>
      </c>
      <c r="DS70" s="28">
        <v>1940</v>
      </c>
      <c r="DT70" s="28">
        <v>1936</v>
      </c>
      <c r="DU70" s="28">
        <v>1941</v>
      </c>
      <c r="DV70" s="28">
        <v>1955</v>
      </c>
      <c r="DW70" s="28">
        <v>2010</v>
      </c>
      <c r="DX70" s="28">
        <v>2040</v>
      </c>
      <c r="DY70" s="28">
        <v>2100</v>
      </c>
      <c r="DZ70" s="28">
        <v>2147</v>
      </c>
      <c r="EA70" s="28">
        <v>2147</v>
      </c>
      <c r="EB70" s="4">
        <v>66</v>
      </c>
      <c r="ED70" s="28">
        <v>2120</v>
      </c>
      <c r="EE70" s="28">
        <v>2106</v>
      </c>
      <c r="EF70" s="28">
        <v>2100</v>
      </c>
      <c r="EG70" s="28">
        <v>2105</v>
      </c>
      <c r="EH70" s="28">
        <v>2120</v>
      </c>
      <c r="EI70" s="28">
        <v>2151</v>
      </c>
      <c r="EJ70" s="28">
        <v>2201</v>
      </c>
      <c r="EK70" s="28">
        <v>2223</v>
      </c>
      <c r="EL70" s="28">
        <v>2223</v>
      </c>
      <c r="EM70" s="28">
        <v>2231</v>
      </c>
      <c r="EN70" s="4">
        <v>66</v>
      </c>
    </row>
    <row r="71" spans="26:144" x14ac:dyDescent="0.25">
      <c r="Z71" s="4">
        <v>7.9</v>
      </c>
      <c r="AA71" s="4">
        <v>8.1999999999999993</v>
      </c>
      <c r="AB71" s="4">
        <v>8.4</v>
      </c>
      <c r="AC71" s="4">
        <v>8.3000000000000007</v>
      </c>
      <c r="AD71" s="4">
        <v>8.1999999999999993</v>
      </c>
      <c r="AE71" s="4">
        <v>7.9</v>
      </c>
      <c r="AF71" s="4">
        <v>7.5</v>
      </c>
      <c r="AG71" s="4" t="s">
        <v>149</v>
      </c>
      <c r="AH71" s="4">
        <v>6.6</v>
      </c>
      <c r="AI71" s="4" t="s">
        <v>149</v>
      </c>
      <c r="AJ71" s="4">
        <v>67</v>
      </c>
      <c r="AL71" s="4" t="s">
        <v>149</v>
      </c>
      <c r="AM71" s="4">
        <v>5.0999999999999996</v>
      </c>
      <c r="AN71" s="4" t="s">
        <v>149</v>
      </c>
      <c r="AO71" s="4" t="s">
        <v>149</v>
      </c>
      <c r="AP71" s="4">
        <v>4.9000000000000004</v>
      </c>
      <c r="AQ71" s="4">
        <v>4.9000000000000004</v>
      </c>
      <c r="AR71" s="4">
        <v>4.5999999999999996</v>
      </c>
      <c r="AS71" s="4">
        <v>4.4000000000000004</v>
      </c>
      <c r="AT71" s="4">
        <v>4.3</v>
      </c>
      <c r="AU71" s="4">
        <v>4.3</v>
      </c>
      <c r="AV71" s="4">
        <v>67</v>
      </c>
      <c r="BV71" s="28">
        <v>207</v>
      </c>
      <c r="BW71" s="28">
        <v>210</v>
      </c>
      <c r="BX71" s="28">
        <v>211</v>
      </c>
      <c r="BY71" s="28">
        <v>215</v>
      </c>
      <c r="BZ71" s="28">
        <v>220</v>
      </c>
      <c r="CA71" s="28">
        <v>225</v>
      </c>
      <c r="CB71" s="28">
        <v>232</v>
      </c>
      <c r="CC71" s="28">
        <v>240</v>
      </c>
      <c r="CD71" s="28">
        <v>248</v>
      </c>
      <c r="CE71" s="28">
        <v>257</v>
      </c>
      <c r="CF71" s="4">
        <v>67</v>
      </c>
      <c r="CH71" s="28">
        <v>247</v>
      </c>
      <c r="CI71" s="28">
        <v>249</v>
      </c>
      <c r="CJ71" s="28">
        <v>249</v>
      </c>
      <c r="CK71" s="28">
        <v>253</v>
      </c>
      <c r="CL71" s="28">
        <v>258</v>
      </c>
      <c r="CM71" s="28">
        <v>302</v>
      </c>
      <c r="CN71" s="28">
        <v>314</v>
      </c>
      <c r="CO71" s="28">
        <v>329</v>
      </c>
      <c r="CP71" s="28">
        <v>343</v>
      </c>
      <c r="CQ71" s="28">
        <v>343</v>
      </c>
      <c r="CR71" s="4">
        <v>67</v>
      </c>
      <c r="CT71" s="28">
        <v>153</v>
      </c>
      <c r="CU71" s="28">
        <v>148</v>
      </c>
      <c r="CV71" s="28">
        <v>143</v>
      </c>
      <c r="CW71" s="28">
        <v>138</v>
      </c>
      <c r="CX71" s="28">
        <v>133</v>
      </c>
      <c r="CY71" s="28">
        <v>133</v>
      </c>
      <c r="CZ71" s="28">
        <v>133</v>
      </c>
      <c r="DA71" s="28">
        <v>133</v>
      </c>
      <c r="DB71" s="28">
        <v>133</v>
      </c>
      <c r="DC71" s="28">
        <v>133</v>
      </c>
      <c r="DD71" s="4">
        <v>67</v>
      </c>
      <c r="DF71" s="28">
        <v>153</v>
      </c>
      <c r="DG71" s="28">
        <v>148</v>
      </c>
      <c r="DH71" s="28">
        <v>143</v>
      </c>
      <c r="DI71" s="28">
        <v>138</v>
      </c>
      <c r="DJ71" s="28">
        <v>133</v>
      </c>
      <c r="DK71" s="28">
        <v>133</v>
      </c>
      <c r="DL71" s="28">
        <v>133</v>
      </c>
      <c r="DM71" s="28">
        <v>133</v>
      </c>
      <c r="DN71" s="28">
        <v>133</v>
      </c>
      <c r="DO71" s="28">
        <v>133</v>
      </c>
      <c r="DP71" s="4">
        <v>67</v>
      </c>
      <c r="DR71" s="28">
        <v>1912</v>
      </c>
      <c r="DS71" s="28">
        <v>1926</v>
      </c>
      <c r="DT71" s="28">
        <v>1922</v>
      </c>
      <c r="DU71" s="28">
        <v>1928</v>
      </c>
      <c r="DV71" s="28">
        <v>1942</v>
      </c>
      <c r="DW71" s="28">
        <v>2000</v>
      </c>
      <c r="DX71" s="28">
        <v>2028</v>
      </c>
      <c r="DY71" s="28">
        <v>2059</v>
      </c>
      <c r="DZ71" s="28">
        <v>2135</v>
      </c>
      <c r="EA71" s="28">
        <v>2135</v>
      </c>
      <c r="EB71" s="4">
        <v>67</v>
      </c>
      <c r="ED71" s="28">
        <v>2103</v>
      </c>
      <c r="EE71" s="28">
        <v>2100</v>
      </c>
      <c r="EF71" s="28">
        <v>2056</v>
      </c>
      <c r="EG71" s="28">
        <v>2100</v>
      </c>
      <c r="EH71" s="28">
        <v>2104</v>
      </c>
      <c r="EI71" s="28">
        <v>2135</v>
      </c>
      <c r="EJ71" s="28">
        <v>2149</v>
      </c>
      <c r="EK71" s="28">
        <v>2209</v>
      </c>
      <c r="EL71" s="28">
        <v>2209</v>
      </c>
      <c r="EM71" s="28">
        <v>2215</v>
      </c>
      <c r="EN71" s="4">
        <v>67</v>
      </c>
    </row>
    <row r="72" spans="26:144" x14ac:dyDescent="0.25">
      <c r="Z72" s="4">
        <v>8</v>
      </c>
      <c r="AA72" s="4">
        <v>8.3000000000000007</v>
      </c>
      <c r="AB72" s="4">
        <v>8.5</v>
      </c>
      <c r="AC72" s="4">
        <v>8.5</v>
      </c>
      <c r="AD72" s="4">
        <v>8.3000000000000007</v>
      </c>
      <c r="AE72" s="4">
        <v>8</v>
      </c>
      <c r="AF72" s="4">
        <v>7.6</v>
      </c>
      <c r="AG72" s="4">
        <v>7</v>
      </c>
      <c r="AH72" s="4">
        <v>6.7</v>
      </c>
      <c r="AI72" s="4">
        <v>6.2</v>
      </c>
      <c r="AJ72" s="4">
        <v>68</v>
      </c>
      <c r="AL72" s="4">
        <v>5</v>
      </c>
      <c r="AM72" s="4" t="s">
        <v>149</v>
      </c>
      <c r="AN72" s="4">
        <v>5.2</v>
      </c>
      <c r="AO72" s="4">
        <v>5.2</v>
      </c>
      <c r="AP72" s="4">
        <v>5</v>
      </c>
      <c r="AQ72" s="4">
        <v>5</v>
      </c>
      <c r="AR72" s="4">
        <v>4.7</v>
      </c>
      <c r="AS72" s="4">
        <v>4.5</v>
      </c>
      <c r="AT72" s="4">
        <v>4.4000000000000004</v>
      </c>
      <c r="AU72" s="4">
        <v>4.4000000000000004</v>
      </c>
      <c r="AV72" s="4">
        <v>68</v>
      </c>
      <c r="BV72" s="28">
        <v>206</v>
      </c>
      <c r="BW72" s="28">
        <v>208</v>
      </c>
      <c r="BX72" s="28">
        <v>210</v>
      </c>
      <c r="BY72" s="28">
        <v>213</v>
      </c>
      <c r="BZ72" s="28">
        <v>218</v>
      </c>
      <c r="CA72" s="28">
        <v>223</v>
      </c>
      <c r="CB72" s="28">
        <v>230</v>
      </c>
      <c r="CC72" s="28">
        <v>238</v>
      </c>
      <c r="CD72" s="28">
        <v>247</v>
      </c>
      <c r="CE72" s="28">
        <v>256</v>
      </c>
      <c r="CF72" s="4">
        <v>68</v>
      </c>
      <c r="CH72" s="28">
        <v>245</v>
      </c>
      <c r="CI72" s="28">
        <v>247</v>
      </c>
      <c r="CJ72" s="28">
        <v>247</v>
      </c>
      <c r="CK72" s="28">
        <v>251</v>
      </c>
      <c r="CL72" s="28">
        <v>256</v>
      </c>
      <c r="CM72" s="28">
        <v>301</v>
      </c>
      <c r="CN72" s="28">
        <v>310</v>
      </c>
      <c r="CO72" s="28">
        <v>327</v>
      </c>
      <c r="CP72" s="28">
        <v>341</v>
      </c>
      <c r="CQ72" s="28">
        <v>341</v>
      </c>
      <c r="CR72" s="4">
        <v>68</v>
      </c>
      <c r="CT72" s="28">
        <v>156</v>
      </c>
      <c r="CU72" s="28">
        <v>151</v>
      </c>
      <c r="CV72" s="28">
        <v>146</v>
      </c>
      <c r="CW72" s="28">
        <v>141</v>
      </c>
      <c r="CX72" s="28">
        <v>136</v>
      </c>
      <c r="CY72" s="28">
        <v>136</v>
      </c>
      <c r="CZ72" s="28">
        <v>136</v>
      </c>
      <c r="DA72" s="28">
        <v>136</v>
      </c>
      <c r="DB72" s="28">
        <v>136</v>
      </c>
      <c r="DC72" s="28">
        <v>136</v>
      </c>
      <c r="DD72" s="4">
        <v>68</v>
      </c>
      <c r="DF72" s="28">
        <v>156</v>
      </c>
      <c r="DG72" s="28">
        <v>151</v>
      </c>
      <c r="DH72" s="28">
        <v>146</v>
      </c>
      <c r="DI72" s="28">
        <v>141</v>
      </c>
      <c r="DJ72" s="28">
        <v>136</v>
      </c>
      <c r="DK72" s="28">
        <v>136</v>
      </c>
      <c r="DL72" s="28">
        <v>136</v>
      </c>
      <c r="DM72" s="28">
        <v>136</v>
      </c>
      <c r="DN72" s="28">
        <v>136</v>
      </c>
      <c r="DO72" s="28">
        <v>136</v>
      </c>
      <c r="DP72" s="4">
        <v>68</v>
      </c>
      <c r="DR72" s="28">
        <v>1900</v>
      </c>
      <c r="DS72" s="28">
        <v>1913</v>
      </c>
      <c r="DT72" s="28">
        <v>1909</v>
      </c>
      <c r="DU72" s="28">
        <v>1916</v>
      </c>
      <c r="DV72" s="28">
        <v>1930</v>
      </c>
      <c r="DW72" s="28">
        <v>1950</v>
      </c>
      <c r="DX72" s="28">
        <v>2017</v>
      </c>
      <c r="DY72" s="28">
        <v>2049</v>
      </c>
      <c r="DZ72" s="28">
        <v>2119</v>
      </c>
      <c r="EA72" s="28">
        <v>2119</v>
      </c>
      <c r="EB72" s="4">
        <v>68</v>
      </c>
      <c r="ED72" s="28">
        <v>2058</v>
      </c>
      <c r="EE72" s="28">
        <v>2053</v>
      </c>
      <c r="EF72" s="28">
        <v>2045</v>
      </c>
      <c r="EG72" s="28">
        <v>2054</v>
      </c>
      <c r="EH72" s="28">
        <v>2100</v>
      </c>
      <c r="EI72" s="28">
        <v>2120</v>
      </c>
      <c r="EJ72" s="28">
        <v>2136</v>
      </c>
      <c r="EK72" s="28">
        <v>2159</v>
      </c>
      <c r="EL72" s="28">
        <v>2159</v>
      </c>
      <c r="EM72" s="28">
        <v>2202</v>
      </c>
      <c r="EN72" s="4">
        <v>68</v>
      </c>
    </row>
    <row r="73" spans="26:144" x14ac:dyDescent="0.25">
      <c r="Z73" s="4">
        <v>8.1</v>
      </c>
      <c r="AA73" s="4">
        <v>8.5</v>
      </c>
      <c r="AB73" s="4">
        <v>8.6</v>
      </c>
      <c r="AC73" s="4">
        <v>8.6</v>
      </c>
      <c r="AD73" s="4">
        <v>8.5</v>
      </c>
      <c r="AE73" s="4">
        <v>8.1</v>
      </c>
      <c r="AF73" s="4">
        <v>7.7</v>
      </c>
      <c r="AG73" s="4">
        <v>7.1</v>
      </c>
      <c r="AH73" s="4">
        <v>6.8</v>
      </c>
      <c r="AI73" s="4">
        <v>6.4</v>
      </c>
      <c r="AJ73" s="4">
        <v>69</v>
      </c>
      <c r="AL73" s="4">
        <v>5.0999999999999996</v>
      </c>
      <c r="AM73" s="4">
        <v>5.2</v>
      </c>
      <c r="AN73" s="4" t="s">
        <v>149</v>
      </c>
      <c r="AO73" s="4" t="s">
        <v>149</v>
      </c>
      <c r="AP73" s="4">
        <v>5.0999999999999996</v>
      </c>
      <c r="AQ73" s="4">
        <v>5.0999999999999996</v>
      </c>
      <c r="AR73" s="4">
        <v>4.8</v>
      </c>
      <c r="AS73" s="4" t="s">
        <v>149</v>
      </c>
      <c r="AT73" s="4">
        <v>4.5</v>
      </c>
      <c r="AU73" s="4">
        <v>4.5</v>
      </c>
      <c r="AV73" s="4">
        <v>69</v>
      </c>
      <c r="BV73" s="28">
        <v>204</v>
      </c>
      <c r="BW73" s="28">
        <v>207</v>
      </c>
      <c r="BX73" s="28">
        <v>208</v>
      </c>
      <c r="BY73" s="28">
        <v>211</v>
      </c>
      <c r="BZ73" s="28">
        <v>216</v>
      </c>
      <c r="CA73" s="28">
        <v>222</v>
      </c>
      <c r="CB73" s="28">
        <v>229</v>
      </c>
      <c r="CC73" s="28">
        <v>237</v>
      </c>
      <c r="CD73" s="28">
        <v>245</v>
      </c>
      <c r="CE73" s="28">
        <v>252</v>
      </c>
      <c r="CF73" s="4">
        <v>69</v>
      </c>
      <c r="CH73" s="28">
        <v>244</v>
      </c>
      <c r="CI73" s="28">
        <v>245</v>
      </c>
      <c r="CJ73" s="28">
        <v>245</v>
      </c>
      <c r="CK73" s="28">
        <v>250</v>
      </c>
      <c r="CL73" s="28">
        <v>255</v>
      </c>
      <c r="CM73" s="28">
        <v>300</v>
      </c>
      <c r="CN73" s="28">
        <v>308</v>
      </c>
      <c r="CO73" s="28">
        <v>325</v>
      </c>
      <c r="CP73" s="28">
        <v>340</v>
      </c>
      <c r="CQ73" s="28">
        <v>340</v>
      </c>
      <c r="CR73" s="4">
        <v>69</v>
      </c>
      <c r="CT73" s="28">
        <v>159</v>
      </c>
      <c r="CU73" s="28">
        <v>154</v>
      </c>
      <c r="CV73" s="28">
        <v>149</v>
      </c>
      <c r="CW73" s="28">
        <v>144</v>
      </c>
      <c r="CX73" s="28">
        <v>139</v>
      </c>
      <c r="CY73" s="28">
        <v>139</v>
      </c>
      <c r="CZ73" s="28">
        <v>139</v>
      </c>
      <c r="DA73" s="28">
        <v>139</v>
      </c>
      <c r="DB73" s="28">
        <v>139</v>
      </c>
      <c r="DC73" s="28">
        <v>139</v>
      </c>
      <c r="DD73" s="4">
        <v>69</v>
      </c>
      <c r="DF73" s="28">
        <v>159</v>
      </c>
      <c r="DG73" s="28">
        <v>154</v>
      </c>
      <c r="DH73" s="28">
        <v>149</v>
      </c>
      <c r="DI73" s="28">
        <v>144</v>
      </c>
      <c r="DJ73" s="28">
        <v>139</v>
      </c>
      <c r="DK73" s="28">
        <v>139</v>
      </c>
      <c r="DL73" s="28">
        <v>139</v>
      </c>
      <c r="DM73" s="28">
        <v>139</v>
      </c>
      <c r="DN73" s="28">
        <v>139</v>
      </c>
      <c r="DO73" s="28">
        <v>139</v>
      </c>
      <c r="DP73" s="4">
        <v>69</v>
      </c>
      <c r="DR73" s="28">
        <v>1847</v>
      </c>
      <c r="DS73" s="28">
        <v>1900</v>
      </c>
      <c r="DT73" s="28">
        <v>1858</v>
      </c>
      <c r="DU73" s="28">
        <v>1903</v>
      </c>
      <c r="DV73" s="28">
        <v>1919</v>
      </c>
      <c r="DW73" s="28">
        <v>1938</v>
      </c>
      <c r="DX73" s="28">
        <v>2006</v>
      </c>
      <c r="DY73" s="28">
        <v>2039</v>
      </c>
      <c r="DZ73" s="28">
        <v>2101</v>
      </c>
      <c r="EA73" s="28">
        <v>2101</v>
      </c>
      <c r="EB73" s="4">
        <v>69</v>
      </c>
      <c r="ED73" s="28">
        <v>2049</v>
      </c>
      <c r="EE73" s="28">
        <v>2043</v>
      </c>
      <c r="EF73" s="28">
        <v>2036</v>
      </c>
      <c r="EG73" s="28">
        <v>2044</v>
      </c>
      <c r="EH73" s="28">
        <v>2055</v>
      </c>
      <c r="EI73" s="28">
        <v>2108</v>
      </c>
      <c r="EJ73" s="28">
        <v>2124</v>
      </c>
      <c r="EK73" s="28">
        <v>2143</v>
      </c>
      <c r="EL73" s="28">
        <v>2143</v>
      </c>
      <c r="EM73" s="28">
        <v>2143</v>
      </c>
      <c r="EN73" s="4">
        <v>69</v>
      </c>
    </row>
    <row r="74" spans="26:144" x14ac:dyDescent="0.25">
      <c r="Z74" s="4">
        <v>8.1999999999999993</v>
      </c>
      <c r="AA74" s="4">
        <v>8.6</v>
      </c>
      <c r="AB74" s="4">
        <v>8.8000000000000007</v>
      </c>
      <c r="AC74" s="4">
        <v>8.6999999999999993</v>
      </c>
      <c r="AD74" s="4">
        <v>8.6</v>
      </c>
      <c r="AE74" s="4">
        <v>8.1999999999999993</v>
      </c>
      <c r="AF74" s="4">
        <v>7.9</v>
      </c>
      <c r="AG74" s="4">
        <v>7.3</v>
      </c>
      <c r="AH74" s="4">
        <v>6.9</v>
      </c>
      <c r="AI74" s="4">
        <v>6.6</v>
      </c>
      <c r="AJ74" s="4">
        <v>70</v>
      </c>
      <c r="AL74" s="4" t="s">
        <v>149</v>
      </c>
      <c r="AM74" s="4" t="s">
        <v>149</v>
      </c>
      <c r="AN74" s="4">
        <v>5.3</v>
      </c>
      <c r="AO74" s="4">
        <v>5.3</v>
      </c>
      <c r="AP74" s="4" t="s">
        <v>149</v>
      </c>
      <c r="AQ74" s="4">
        <v>5.0999999999999996</v>
      </c>
      <c r="AR74" s="4" t="s">
        <v>149</v>
      </c>
      <c r="AS74" s="4">
        <v>4.5999999999999996</v>
      </c>
      <c r="AT74" s="4" t="s">
        <v>149</v>
      </c>
      <c r="AU74" s="4" t="s">
        <v>149</v>
      </c>
      <c r="AV74" s="4">
        <v>70</v>
      </c>
      <c r="BV74" s="28">
        <v>203</v>
      </c>
      <c r="BW74" s="28">
        <v>205</v>
      </c>
      <c r="BX74" s="28">
        <v>206</v>
      </c>
      <c r="BY74" s="28">
        <v>210</v>
      </c>
      <c r="BZ74" s="28">
        <v>214</v>
      </c>
      <c r="CA74" s="28">
        <v>220</v>
      </c>
      <c r="CB74" s="28">
        <v>227</v>
      </c>
      <c r="CC74" s="28">
        <v>235</v>
      </c>
      <c r="CD74" s="28">
        <v>243</v>
      </c>
      <c r="CE74" s="28">
        <v>249</v>
      </c>
      <c r="CF74" s="4">
        <v>70</v>
      </c>
      <c r="CH74" s="28">
        <v>241</v>
      </c>
      <c r="CI74" s="28">
        <v>243</v>
      </c>
      <c r="CJ74" s="28">
        <v>243</v>
      </c>
      <c r="CK74" s="28">
        <v>247</v>
      </c>
      <c r="CL74" s="28">
        <v>252</v>
      </c>
      <c r="CM74" s="28">
        <v>258</v>
      </c>
      <c r="CN74" s="28">
        <v>305</v>
      </c>
      <c r="CO74" s="28">
        <v>319</v>
      </c>
      <c r="CP74" s="28">
        <v>336</v>
      </c>
      <c r="CQ74" s="28">
        <v>336</v>
      </c>
      <c r="CR74" s="4">
        <v>70</v>
      </c>
      <c r="CT74" s="28">
        <v>202</v>
      </c>
      <c r="CU74" s="28">
        <v>158</v>
      </c>
      <c r="CV74" s="28">
        <v>152</v>
      </c>
      <c r="CW74" s="28">
        <v>147</v>
      </c>
      <c r="CX74" s="28">
        <v>142</v>
      </c>
      <c r="CY74" s="28">
        <v>142</v>
      </c>
      <c r="CZ74" s="28">
        <v>142</v>
      </c>
      <c r="DA74" s="28">
        <v>142</v>
      </c>
      <c r="DB74" s="28">
        <v>142</v>
      </c>
      <c r="DC74" s="28">
        <v>142</v>
      </c>
      <c r="DD74" s="4">
        <v>70</v>
      </c>
      <c r="DF74" s="28">
        <v>202</v>
      </c>
      <c r="DG74" s="28">
        <v>158</v>
      </c>
      <c r="DH74" s="28">
        <v>152</v>
      </c>
      <c r="DI74" s="28">
        <v>147</v>
      </c>
      <c r="DJ74" s="28">
        <v>142</v>
      </c>
      <c r="DK74" s="28">
        <v>142</v>
      </c>
      <c r="DL74" s="28">
        <v>142</v>
      </c>
      <c r="DM74" s="28">
        <v>142</v>
      </c>
      <c r="DN74" s="28">
        <v>142</v>
      </c>
      <c r="DO74" s="28">
        <v>142</v>
      </c>
      <c r="DP74" s="4">
        <v>70</v>
      </c>
      <c r="DR74" s="28">
        <v>1835</v>
      </c>
      <c r="DS74" s="28">
        <v>1850</v>
      </c>
      <c r="DT74" s="28">
        <v>1846</v>
      </c>
      <c r="DU74" s="28">
        <v>1853</v>
      </c>
      <c r="DV74" s="28">
        <v>1906</v>
      </c>
      <c r="DW74" s="28">
        <v>1926</v>
      </c>
      <c r="DX74" s="28">
        <v>1957</v>
      </c>
      <c r="DY74" s="28">
        <v>2027</v>
      </c>
      <c r="DZ74" s="28">
        <v>2100</v>
      </c>
      <c r="EA74" s="28">
        <v>2100</v>
      </c>
      <c r="EB74" s="4">
        <v>70</v>
      </c>
      <c r="ED74" s="28">
        <v>2040</v>
      </c>
      <c r="EE74" s="28">
        <v>2032</v>
      </c>
      <c r="EF74" s="28">
        <v>2025</v>
      </c>
      <c r="EG74" s="28">
        <v>2035</v>
      </c>
      <c r="EH74" s="28">
        <v>2046</v>
      </c>
      <c r="EI74" s="28">
        <v>2100</v>
      </c>
      <c r="EJ74" s="28">
        <v>2109</v>
      </c>
      <c r="EK74" s="28">
        <v>2140</v>
      </c>
      <c r="EL74" s="28">
        <v>2140</v>
      </c>
      <c r="EM74" s="28">
        <v>2140</v>
      </c>
      <c r="EN74" s="4">
        <v>70</v>
      </c>
    </row>
    <row r="75" spans="26:144" x14ac:dyDescent="0.25">
      <c r="Z75" s="4">
        <v>8.3000000000000007</v>
      </c>
      <c r="AA75" s="4">
        <v>8.8000000000000007</v>
      </c>
      <c r="AB75" s="4">
        <v>8.9</v>
      </c>
      <c r="AC75" s="4">
        <v>8.8000000000000007</v>
      </c>
      <c r="AD75" s="4">
        <v>8.6999999999999993</v>
      </c>
      <c r="AE75" s="4">
        <v>8.3000000000000007</v>
      </c>
      <c r="AF75" s="4">
        <v>8</v>
      </c>
      <c r="AG75" s="4">
        <v>7.4</v>
      </c>
      <c r="AH75" s="4" t="s">
        <v>149</v>
      </c>
      <c r="AI75" s="4">
        <v>6.7</v>
      </c>
      <c r="AJ75" s="4">
        <v>71</v>
      </c>
      <c r="AL75" s="4">
        <v>5.2</v>
      </c>
      <c r="AM75" s="4">
        <v>5.3</v>
      </c>
      <c r="AN75" s="4">
        <v>5.4</v>
      </c>
      <c r="AO75" s="4">
        <v>5.4</v>
      </c>
      <c r="AP75" s="4" t="s">
        <v>149</v>
      </c>
      <c r="AQ75" s="4" t="s">
        <v>149</v>
      </c>
      <c r="AR75" s="4">
        <v>4.9000000000000004</v>
      </c>
      <c r="AS75" s="4" t="s">
        <v>149</v>
      </c>
      <c r="AT75" s="4">
        <v>4.5999999999999996</v>
      </c>
      <c r="AU75" s="4">
        <v>4.5999999999999996</v>
      </c>
      <c r="AV75" s="4">
        <v>71</v>
      </c>
      <c r="BV75" s="28">
        <v>202</v>
      </c>
      <c r="BW75" s="28">
        <v>203</v>
      </c>
      <c r="BX75" s="28">
        <v>205</v>
      </c>
      <c r="BY75" s="28">
        <v>208</v>
      </c>
      <c r="BZ75" s="28">
        <v>213</v>
      </c>
      <c r="CA75" s="28">
        <v>218</v>
      </c>
      <c r="CB75" s="28">
        <v>226</v>
      </c>
      <c r="CC75" s="28">
        <v>234</v>
      </c>
      <c r="CD75" s="28">
        <v>242</v>
      </c>
      <c r="CE75" s="28">
        <v>247</v>
      </c>
      <c r="CF75" s="4">
        <v>71</v>
      </c>
      <c r="CH75" s="28">
        <v>240</v>
      </c>
      <c r="CI75" s="28">
        <v>242</v>
      </c>
      <c r="CJ75" s="28">
        <v>241</v>
      </c>
      <c r="CK75" s="28">
        <v>246</v>
      </c>
      <c r="CL75" s="28">
        <v>250</v>
      </c>
      <c r="CM75" s="28">
        <v>256</v>
      </c>
      <c r="CN75" s="28">
        <v>302</v>
      </c>
      <c r="CO75" s="28">
        <v>316</v>
      </c>
      <c r="CP75" s="28">
        <v>335</v>
      </c>
      <c r="CQ75" s="28">
        <v>335</v>
      </c>
      <c r="CR75" s="4">
        <v>71</v>
      </c>
      <c r="CT75" s="28">
        <v>206</v>
      </c>
      <c r="CU75" s="28">
        <v>201</v>
      </c>
      <c r="CV75" s="28">
        <v>156</v>
      </c>
      <c r="CW75" s="28">
        <v>151</v>
      </c>
      <c r="CX75" s="28">
        <v>146</v>
      </c>
      <c r="CY75" s="28">
        <v>146</v>
      </c>
      <c r="CZ75" s="28">
        <v>146</v>
      </c>
      <c r="DA75" s="28">
        <v>146</v>
      </c>
      <c r="DB75" s="28">
        <v>146</v>
      </c>
      <c r="DC75" s="28">
        <v>146</v>
      </c>
      <c r="DD75" s="4">
        <v>71</v>
      </c>
      <c r="DF75" s="28">
        <v>206</v>
      </c>
      <c r="DG75" s="28">
        <v>201</v>
      </c>
      <c r="DH75" s="28">
        <v>156</v>
      </c>
      <c r="DI75" s="28">
        <v>151</v>
      </c>
      <c r="DJ75" s="28">
        <v>146</v>
      </c>
      <c r="DK75" s="28">
        <v>146</v>
      </c>
      <c r="DL75" s="28">
        <v>146</v>
      </c>
      <c r="DM75" s="28">
        <v>146</v>
      </c>
      <c r="DN75" s="28">
        <v>146</v>
      </c>
      <c r="DO75" s="28">
        <v>146</v>
      </c>
      <c r="DP75" s="4">
        <v>71</v>
      </c>
      <c r="DR75" s="28">
        <v>1823</v>
      </c>
      <c r="DS75" s="28">
        <v>1838</v>
      </c>
      <c r="DT75" s="28">
        <v>1835</v>
      </c>
      <c r="DU75" s="28">
        <v>1843</v>
      </c>
      <c r="DV75" s="28">
        <v>1857</v>
      </c>
      <c r="DW75" s="28">
        <v>1916</v>
      </c>
      <c r="DX75" s="28">
        <v>1947</v>
      </c>
      <c r="DY75" s="28">
        <v>2018</v>
      </c>
      <c r="DZ75" s="28">
        <v>2054</v>
      </c>
      <c r="EA75" s="28">
        <v>2054</v>
      </c>
      <c r="EB75" s="4">
        <v>71</v>
      </c>
      <c r="ED75" s="28">
        <v>2030</v>
      </c>
      <c r="EE75" s="28">
        <v>2023</v>
      </c>
      <c r="EF75" s="28">
        <v>2016</v>
      </c>
      <c r="EG75" s="28">
        <v>2027</v>
      </c>
      <c r="EH75" s="28">
        <v>2038</v>
      </c>
      <c r="EI75" s="28">
        <v>2057</v>
      </c>
      <c r="EJ75" s="28">
        <v>2052</v>
      </c>
      <c r="EK75" s="28">
        <v>2132</v>
      </c>
      <c r="EL75" s="28">
        <v>2132</v>
      </c>
      <c r="EM75" s="28">
        <v>2132</v>
      </c>
      <c r="EN75" s="4">
        <v>71</v>
      </c>
    </row>
    <row r="76" spans="26:144" x14ac:dyDescent="0.25">
      <c r="Z76" s="4">
        <v>8.4</v>
      </c>
      <c r="AA76" s="4">
        <v>8.9</v>
      </c>
      <c r="AB76" s="4">
        <v>9</v>
      </c>
      <c r="AC76" s="4">
        <v>8.9</v>
      </c>
      <c r="AD76" s="4">
        <v>8.8000000000000007</v>
      </c>
      <c r="AE76" s="4">
        <v>8.4</v>
      </c>
      <c r="AF76" s="4">
        <v>8.1</v>
      </c>
      <c r="AG76" s="4">
        <v>7.5</v>
      </c>
      <c r="AH76" s="4">
        <v>7</v>
      </c>
      <c r="AI76" s="4">
        <v>6.8</v>
      </c>
      <c r="AJ76" s="4">
        <v>72</v>
      </c>
      <c r="AL76" s="4">
        <v>5.3</v>
      </c>
      <c r="AM76" s="4">
        <v>5.4</v>
      </c>
      <c r="AN76" s="4">
        <v>5.5</v>
      </c>
      <c r="AO76" s="4" t="s">
        <v>149</v>
      </c>
      <c r="AP76" s="4">
        <v>5.2</v>
      </c>
      <c r="AQ76" s="4">
        <v>5.2</v>
      </c>
      <c r="AR76" s="4" t="s">
        <v>149</v>
      </c>
      <c r="AS76" s="4">
        <v>4.7</v>
      </c>
      <c r="AT76" s="4">
        <v>4.8</v>
      </c>
      <c r="AU76" s="4">
        <v>4.7</v>
      </c>
      <c r="AV76" s="4">
        <v>72</v>
      </c>
      <c r="BV76" s="28">
        <v>201</v>
      </c>
      <c r="BW76" s="28">
        <v>202</v>
      </c>
      <c r="BX76" s="28">
        <v>204</v>
      </c>
      <c r="BY76" s="28">
        <v>207</v>
      </c>
      <c r="BZ76" s="28">
        <v>212</v>
      </c>
      <c r="CA76" s="28">
        <v>217</v>
      </c>
      <c r="CB76" s="28">
        <v>225</v>
      </c>
      <c r="CC76" s="28">
        <v>232</v>
      </c>
      <c r="CD76" s="28">
        <v>240</v>
      </c>
      <c r="CE76" s="28">
        <v>246</v>
      </c>
      <c r="CF76" s="4">
        <v>72</v>
      </c>
      <c r="CH76" s="28">
        <v>239</v>
      </c>
      <c r="CI76" s="28">
        <v>240</v>
      </c>
      <c r="CJ76" s="28">
        <v>240</v>
      </c>
      <c r="CK76" s="28">
        <v>245</v>
      </c>
      <c r="CL76" s="28">
        <v>249</v>
      </c>
      <c r="CM76" s="28">
        <v>255</v>
      </c>
      <c r="CN76" s="28">
        <v>300</v>
      </c>
      <c r="CO76" s="28">
        <v>313</v>
      </c>
      <c r="CP76" s="28">
        <v>334</v>
      </c>
      <c r="CQ76" s="28">
        <v>334</v>
      </c>
      <c r="CR76" s="4">
        <v>72</v>
      </c>
      <c r="CT76" s="28">
        <v>209</v>
      </c>
      <c r="CU76" s="28">
        <v>204</v>
      </c>
      <c r="CV76" s="28">
        <v>159</v>
      </c>
      <c r="CW76" s="28">
        <v>154</v>
      </c>
      <c r="CX76" s="28">
        <v>149</v>
      </c>
      <c r="CY76" s="28">
        <v>149</v>
      </c>
      <c r="CZ76" s="28">
        <v>149</v>
      </c>
      <c r="DA76" s="28">
        <v>149</v>
      </c>
      <c r="DB76" s="28">
        <v>149</v>
      </c>
      <c r="DC76" s="28">
        <v>149</v>
      </c>
      <c r="DD76" s="4">
        <v>72</v>
      </c>
      <c r="DF76" s="28">
        <v>209</v>
      </c>
      <c r="DG76" s="28">
        <v>204</v>
      </c>
      <c r="DH76" s="28">
        <v>159</v>
      </c>
      <c r="DI76" s="28">
        <v>154</v>
      </c>
      <c r="DJ76" s="28">
        <v>149</v>
      </c>
      <c r="DK76" s="28">
        <v>149</v>
      </c>
      <c r="DL76" s="28">
        <v>149</v>
      </c>
      <c r="DM76" s="28">
        <v>149</v>
      </c>
      <c r="DN76" s="28">
        <v>149</v>
      </c>
      <c r="DO76" s="28">
        <v>149</v>
      </c>
      <c r="DP76" s="4">
        <v>72</v>
      </c>
      <c r="DR76" s="28">
        <v>1812</v>
      </c>
      <c r="DS76" s="28">
        <v>1828</v>
      </c>
      <c r="DT76" s="28">
        <v>1825</v>
      </c>
      <c r="DU76" s="28">
        <v>1833</v>
      </c>
      <c r="DV76" s="28">
        <v>1847</v>
      </c>
      <c r="DW76" s="28">
        <v>1904</v>
      </c>
      <c r="DX76" s="28">
        <v>1936</v>
      </c>
      <c r="DY76" s="28">
        <v>2008</v>
      </c>
      <c r="DZ76" s="28">
        <v>2046</v>
      </c>
      <c r="EA76" s="28">
        <v>2046</v>
      </c>
      <c r="EB76" s="4">
        <v>72</v>
      </c>
      <c r="ED76" s="28">
        <v>2021</v>
      </c>
      <c r="EE76" s="28">
        <v>2014</v>
      </c>
      <c r="EF76" s="28">
        <v>2007</v>
      </c>
      <c r="EG76" s="28">
        <v>2018</v>
      </c>
      <c r="EH76" s="28">
        <v>2030</v>
      </c>
      <c r="EI76" s="28">
        <v>2047</v>
      </c>
      <c r="EJ76" s="28">
        <v>2044</v>
      </c>
      <c r="EK76" s="28">
        <v>2115</v>
      </c>
      <c r="EL76" s="28">
        <v>2115</v>
      </c>
      <c r="EM76" s="28">
        <v>2115</v>
      </c>
      <c r="EN76" s="4">
        <v>72</v>
      </c>
    </row>
    <row r="77" spans="26:144" x14ac:dyDescent="0.25">
      <c r="Z77" s="4">
        <v>8.5</v>
      </c>
      <c r="AA77" s="4">
        <v>9</v>
      </c>
      <c r="AB77" s="4">
        <v>9.1999999999999993</v>
      </c>
      <c r="AC77" s="4">
        <v>9.1</v>
      </c>
      <c r="AD77" s="4">
        <v>8.9</v>
      </c>
      <c r="AE77" s="4">
        <v>8.6</v>
      </c>
      <c r="AF77" s="4" t="s">
        <v>149</v>
      </c>
      <c r="AG77" s="4">
        <v>7.6</v>
      </c>
      <c r="AH77" s="4">
        <v>7.1</v>
      </c>
      <c r="AI77" s="4">
        <v>7</v>
      </c>
      <c r="AJ77" s="4">
        <v>73</v>
      </c>
      <c r="AL77" s="4" t="s">
        <v>149</v>
      </c>
      <c r="AM77" s="4" t="s">
        <v>149</v>
      </c>
      <c r="AN77" s="4" t="s">
        <v>149</v>
      </c>
      <c r="AO77" s="4">
        <v>5.5</v>
      </c>
      <c r="AP77" s="4">
        <v>5.3</v>
      </c>
      <c r="AQ77" s="4" t="s">
        <v>149</v>
      </c>
      <c r="AR77" s="4">
        <v>5</v>
      </c>
      <c r="AS77" s="4">
        <v>4.8</v>
      </c>
      <c r="AT77" s="4" t="s">
        <v>149</v>
      </c>
      <c r="AU77" s="4">
        <v>4.8</v>
      </c>
      <c r="AV77" s="4">
        <v>73</v>
      </c>
      <c r="BV77" s="28">
        <v>200</v>
      </c>
      <c r="BW77" s="28">
        <v>201</v>
      </c>
      <c r="BX77" s="28">
        <v>202</v>
      </c>
      <c r="BY77" s="28">
        <v>205</v>
      </c>
      <c r="BZ77" s="28">
        <v>210</v>
      </c>
      <c r="CA77" s="28">
        <v>215</v>
      </c>
      <c r="CB77" s="28">
        <v>223</v>
      </c>
      <c r="CC77" s="28">
        <v>231</v>
      </c>
      <c r="CD77" s="28">
        <v>238</v>
      </c>
      <c r="CE77" s="28">
        <v>244</v>
      </c>
      <c r="CF77" s="4">
        <v>73</v>
      </c>
      <c r="CH77" s="28">
        <v>237</v>
      </c>
      <c r="CI77" s="28">
        <v>238</v>
      </c>
      <c r="CJ77" s="28">
        <v>238</v>
      </c>
      <c r="CK77" s="28">
        <v>243</v>
      </c>
      <c r="CL77" s="28">
        <v>247</v>
      </c>
      <c r="CM77" s="28">
        <v>253</v>
      </c>
      <c r="CN77" s="28">
        <v>259</v>
      </c>
      <c r="CO77" s="28">
        <v>310</v>
      </c>
      <c r="CP77" s="28">
        <v>332</v>
      </c>
      <c r="CQ77" s="28">
        <v>332</v>
      </c>
      <c r="CR77" s="4">
        <v>73</v>
      </c>
      <c r="CT77" s="28">
        <v>212</v>
      </c>
      <c r="CU77" s="28">
        <v>207</v>
      </c>
      <c r="CV77" s="28">
        <v>202</v>
      </c>
      <c r="CW77" s="28">
        <v>157</v>
      </c>
      <c r="CX77" s="28">
        <v>152</v>
      </c>
      <c r="CY77" s="28">
        <v>152</v>
      </c>
      <c r="CZ77" s="28">
        <v>152</v>
      </c>
      <c r="DA77" s="28">
        <v>152</v>
      </c>
      <c r="DB77" s="28">
        <v>152</v>
      </c>
      <c r="DC77" s="28">
        <v>152</v>
      </c>
      <c r="DD77" s="4">
        <v>73</v>
      </c>
      <c r="DF77" s="28">
        <v>212</v>
      </c>
      <c r="DG77" s="28">
        <v>207</v>
      </c>
      <c r="DH77" s="28">
        <v>202</v>
      </c>
      <c r="DI77" s="28">
        <v>157</v>
      </c>
      <c r="DJ77" s="28">
        <v>152</v>
      </c>
      <c r="DK77" s="28">
        <v>152</v>
      </c>
      <c r="DL77" s="28">
        <v>152</v>
      </c>
      <c r="DM77" s="28">
        <v>152</v>
      </c>
      <c r="DN77" s="28">
        <v>152</v>
      </c>
      <c r="DO77" s="28">
        <v>152</v>
      </c>
      <c r="DP77" s="4">
        <v>73</v>
      </c>
      <c r="DR77" s="28">
        <v>1801</v>
      </c>
      <c r="DS77" s="28">
        <v>1817</v>
      </c>
      <c r="DT77" s="28">
        <v>1815</v>
      </c>
      <c r="DU77" s="28">
        <v>1823</v>
      </c>
      <c r="DV77" s="28">
        <v>1837</v>
      </c>
      <c r="DW77" s="28">
        <v>1856</v>
      </c>
      <c r="DX77" s="28">
        <v>1927</v>
      </c>
      <c r="DY77" s="28">
        <v>2000</v>
      </c>
      <c r="DZ77" s="28">
        <v>2041</v>
      </c>
      <c r="EA77" s="28">
        <v>2041</v>
      </c>
      <c r="EB77" s="4">
        <v>73</v>
      </c>
      <c r="ED77" s="28">
        <v>2012</v>
      </c>
      <c r="EE77" s="28">
        <v>2004</v>
      </c>
      <c r="EF77" s="28">
        <v>1959</v>
      </c>
      <c r="EG77" s="28">
        <v>2010</v>
      </c>
      <c r="EH77" s="28">
        <v>2020</v>
      </c>
      <c r="EI77" s="28">
        <v>2038</v>
      </c>
      <c r="EJ77" s="28">
        <v>2043</v>
      </c>
      <c r="EK77" s="28">
        <v>2103</v>
      </c>
      <c r="EL77" s="28">
        <v>2103</v>
      </c>
      <c r="EM77" s="28">
        <v>2103</v>
      </c>
      <c r="EN77" s="4">
        <v>73</v>
      </c>
    </row>
    <row r="78" spans="26:144" x14ac:dyDescent="0.25">
      <c r="Z78" s="4">
        <v>8.6</v>
      </c>
      <c r="AA78" s="4">
        <v>9.1</v>
      </c>
      <c r="AB78" s="4" t="s">
        <v>149</v>
      </c>
      <c r="AC78" s="4">
        <v>9.1999999999999993</v>
      </c>
      <c r="AD78" s="4">
        <v>9</v>
      </c>
      <c r="AE78" s="4" t="s">
        <v>149</v>
      </c>
      <c r="AF78" s="4">
        <v>8.1999999999999993</v>
      </c>
      <c r="AG78" s="4">
        <v>7.7</v>
      </c>
      <c r="AH78" s="4">
        <v>7.2</v>
      </c>
      <c r="AI78" s="4">
        <v>7.1</v>
      </c>
      <c r="AJ78" s="4">
        <v>74</v>
      </c>
      <c r="AL78" s="4">
        <v>5.4</v>
      </c>
      <c r="AM78" s="4">
        <v>5.5</v>
      </c>
      <c r="AN78" s="4">
        <v>5.6</v>
      </c>
      <c r="AO78" s="4">
        <v>5.6</v>
      </c>
      <c r="AP78" s="4" t="s">
        <v>149</v>
      </c>
      <c r="AQ78" s="4">
        <v>5.3</v>
      </c>
      <c r="AR78" s="4" t="s">
        <v>149</v>
      </c>
      <c r="AS78" s="4" t="s">
        <v>149</v>
      </c>
      <c r="AT78" s="4" t="s">
        <v>149</v>
      </c>
      <c r="AU78" s="4" t="s">
        <v>149</v>
      </c>
      <c r="AV78" s="4">
        <v>74</v>
      </c>
      <c r="BV78" s="28">
        <v>159</v>
      </c>
      <c r="BW78" s="28">
        <v>200</v>
      </c>
      <c r="BX78" s="28">
        <v>201</v>
      </c>
      <c r="BY78" s="28">
        <v>204</v>
      </c>
      <c r="BZ78" s="28">
        <v>209</v>
      </c>
      <c r="CA78" s="28">
        <v>214</v>
      </c>
      <c r="CB78" s="28">
        <v>221</v>
      </c>
      <c r="CC78" s="28">
        <v>230</v>
      </c>
      <c r="CD78" s="28">
        <v>237</v>
      </c>
      <c r="CE78" s="28">
        <v>243</v>
      </c>
      <c r="CF78" s="4">
        <v>74</v>
      </c>
      <c r="CH78" s="28">
        <v>235</v>
      </c>
      <c r="CI78" s="28">
        <v>237</v>
      </c>
      <c r="CJ78" s="28">
        <v>237</v>
      </c>
      <c r="CK78" s="28">
        <v>241</v>
      </c>
      <c r="CL78" s="28">
        <v>246</v>
      </c>
      <c r="CM78" s="28">
        <v>252</v>
      </c>
      <c r="CN78" s="28">
        <v>258</v>
      </c>
      <c r="CO78" s="28">
        <v>309</v>
      </c>
      <c r="CP78" s="28">
        <v>325</v>
      </c>
      <c r="CQ78" s="28">
        <v>325</v>
      </c>
      <c r="CR78" s="4">
        <v>74</v>
      </c>
      <c r="CT78" s="28">
        <v>215</v>
      </c>
      <c r="CU78" s="28">
        <v>210</v>
      </c>
      <c r="CV78" s="28">
        <v>206</v>
      </c>
      <c r="CW78" s="28">
        <v>200</v>
      </c>
      <c r="CX78" s="28">
        <v>156</v>
      </c>
      <c r="CY78" s="28">
        <v>156</v>
      </c>
      <c r="CZ78" s="28">
        <v>156</v>
      </c>
      <c r="DA78" s="28">
        <v>156</v>
      </c>
      <c r="DB78" s="28">
        <v>156</v>
      </c>
      <c r="DC78" s="28">
        <v>156</v>
      </c>
      <c r="DD78" s="4">
        <v>74</v>
      </c>
      <c r="DF78" s="28">
        <v>215</v>
      </c>
      <c r="DG78" s="28">
        <v>210</v>
      </c>
      <c r="DH78" s="28">
        <v>206</v>
      </c>
      <c r="DI78" s="28">
        <v>200</v>
      </c>
      <c r="DJ78" s="28">
        <v>156</v>
      </c>
      <c r="DK78" s="28">
        <v>156</v>
      </c>
      <c r="DL78" s="28">
        <v>156</v>
      </c>
      <c r="DM78" s="28">
        <v>156</v>
      </c>
      <c r="DN78" s="28">
        <v>156</v>
      </c>
      <c r="DO78" s="28">
        <v>156</v>
      </c>
      <c r="DP78" s="4">
        <v>74</v>
      </c>
      <c r="DR78" s="28">
        <v>1752</v>
      </c>
      <c r="DS78" s="28">
        <v>1807</v>
      </c>
      <c r="DT78" s="28">
        <v>1805</v>
      </c>
      <c r="DU78" s="28">
        <v>1812</v>
      </c>
      <c r="DV78" s="28">
        <v>1828</v>
      </c>
      <c r="DW78" s="28">
        <v>1846</v>
      </c>
      <c r="DX78" s="28">
        <v>1917</v>
      </c>
      <c r="DY78" s="28">
        <v>1953</v>
      </c>
      <c r="DZ78" s="28">
        <v>2031</v>
      </c>
      <c r="EA78" s="28">
        <v>2031</v>
      </c>
      <c r="EB78" s="4">
        <v>74</v>
      </c>
      <c r="ED78" s="28">
        <v>2003</v>
      </c>
      <c r="EE78" s="28">
        <v>1956</v>
      </c>
      <c r="EF78" s="28">
        <v>1950</v>
      </c>
      <c r="EG78" s="28">
        <v>2001</v>
      </c>
      <c r="EH78" s="28">
        <v>2012</v>
      </c>
      <c r="EI78" s="28">
        <v>2032</v>
      </c>
      <c r="EJ78" s="28">
        <v>2036</v>
      </c>
      <c r="EK78" s="28">
        <v>2050</v>
      </c>
      <c r="EL78" s="28">
        <v>2050</v>
      </c>
      <c r="EM78" s="28">
        <v>2050</v>
      </c>
      <c r="EN78" s="4">
        <v>74</v>
      </c>
    </row>
    <row r="79" spans="26:144" x14ac:dyDescent="0.25">
      <c r="Z79" s="4">
        <v>8.8000000000000007</v>
      </c>
      <c r="AA79" s="4">
        <v>9.1999999999999993</v>
      </c>
      <c r="AB79" s="4">
        <v>9.3000000000000007</v>
      </c>
      <c r="AC79" s="4">
        <v>9.3000000000000007</v>
      </c>
      <c r="AD79" s="4">
        <v>9.1</v>
      </c>
      <c r="AE79" s="4">
        <v>8.6999999999999993</v>
      </c>
      <c r="AF79" s="4">
        <v>8.3000000000000007</v>
      </c>
      <c r="AG79" s="4" t="s">
        <v>149</v>
      </c>
      <c r="AH79" s="4">
        <v>7.3</v>
      </c>
      <c r="AI79" s="4" t="s">
        <v>149</v>
      </c>
      <c r="AJ79" s="4">
        <v>75</v>
      </c>
      <c r="AL79" s="4">
        <v>5.5</v>
      </c>
      <c r="AM79" s="4">
        <v>5.6</v>
      </c>
      <c r="AN79" s="4" t="s">
        <v>149</v>
      </c>
      <c r="AO79" s="4" t="s">
        <v>149</v>
      </c>
      <c r="AP79" s="4">
        <v>5.4</v>
      </c>
      <c r="AQ79" s="4" t="s">
        <v>149</v>
      </c>
      <c r="AR79" s="4">
        <v>5.0999999999999996</v>
      </c>
      <c r="AS79" s="4">
        <v>4.9000000000000004</v>
      </c>
      <c r="AT79" s="4">
        <v>4.9000000000000004</v>
      </c>
      <c r="AU79" s="4">
        <v>4.9000000000000004</v>
      </c>
      <c r="AV79" s="4">
        <v>75</v>
      </c>
      <c r="BV79" s="28">
        <v>158</v>
      </c>
      <c r="BW79" s="28">
        <v>159</v>
      </c>
      <c r="BX79" s="28">
        <v>200</v>
      </c>
      <c r="BY79" s="28">
        <v>203</v>
      </c>
      <c r="BZ79" s="28">
        <v>208</v>
      </c>
      <c r="CA79" s="28">
        <v>213</v>
      </c>
      <c r="CB79" s="28">
        <v>220</v>
      </c>
      <c r="CC79" s="28">
        <v>229</v>
      </c>
      <c r="CD79" s="28">
        <v>236</v>
      </c>
      <c r="CE79" s="28">
        <v>241</v>
      </c>
      <c r="CF79" s="4">
        <v>75</v>
      </c>
      <c r="CH79" s="28">
        <v>234</v>
      </c>
      <c r="CI79" s="28">
        <v>235</v>
      </c>
      <c r="CJ79" s="28">
        <v>236</v>
      </c>
      <c r="CK79" s="28">
        <v>240</v>
      </c>
      <c r="CL79" s="28">
        <v>245</v>
      </c>
      <c r="CM79" s="28">
        <v>250</v>
      </c>
      <c r="CN79" s="28">
        <v>257</v>
      </c>
      <c r="CO79" s="28">
        <v>307</v>
      </c>
      <c r="CP79" s="28">
        <v>321</v>
      </c>
      <c r="CQ79" s="28">
        <v>321</v>
      </c>
      <c r="CR79" s="4">
        <v>75</v>
      </c>
      <c r="CT79" s="28">
        <v>219</v>
      </c>
      <c r="CU79" s="28">
        <v>214</v>
      </c>
      <c r="CV79" s="28">
        <v>209</v>
      </c>
      <c r="CW79" s="28">
        <v>204</v>
      </c>
      <c r="CX79" s="28">
        <v>159</v>
      </c>
      <c r="CY79" s="28">
        <v>159</v>
      </c>
      <c r="CZ79" s="28">
        <v>159</v>
      </c>
      <c r="DA79" s="28">
        <v>159</v>
      </c>
      <c r="DB79" s="28">
        <v>159</v>
      </c>
      <c r="DC79" s="28">
        <v>159</v>
      </c>
      <c r="DD79" s="4">
        <v>75</v>
      </c>
      <c r="DF79" s="28">
        <v>219</v>
      </c>
      <c r="DG79" s="28">
        <v>214</v>
      </c>
      <c r="DH79" s="28">
        <v>209</v>
      </c>
      <c r="DI79" s="28">
        <v>204</v>
      </c>
      <c r="DJ79" s="28">
        <v>159</v>
      </c>
      <c r="DK79" s="28">
        <v>159</v>
      </c>
      <c r="DL79" s="28">
        <v>159</v>
      </c>
      <c r="DM79" s="28">
        <v>159</v>
      </c>
      <c r="DN79" s="28">
        <v>159</v>
      </c>
      <c r="DO79" s="28">
        <v>159</v>
      </c>
      <c r="DP79" s="4">
        <v>75</v>
      </c>
      <c r="DR79" s="28">
        <v>1743</v>
      </c>
      <c r="DS79" s="28">
        <v>1759</v>
      </c>
      <c r="DT79" s="28">
        <v>1758</v>
      </c>
      <c r="DU79" s="28">
        <v>1803</v>
      </c>
      <c r="DV79" s="28">
        <v>1818</v>
      </c>
      <c r="DW79" s="28">
        <v>1837</v>
      </c>
      <c r="DX79" s="28">
        <v>1907</v>
      </c>
      <c r="DY79" s="28">
        <v>1945</v>
      </c>
      <c r="DZ79" s="28">
        <v>2022</v>
      </c>
      <c r="EA79" s="28">
        <v>2022</v>
      </c>
      <c r="EB79" s="4">
        <v>75</v>
      </c>
      <c r="ED79" s="28">
        <v>1956</v>
      </c>
      <c r="EE79" s="28">
        <v>1947</v>
      </c>
      <c r="EF79" s="28">
        <v>1942</v>
      </c>
      <c r="EG79" s="28">
        <v>1955</v>
      </c>
      <c r="EH79" s="28">
        <v>2002</v>
      </c>
      <c r="EI79" s="28">
        <v>2021</v>
      </c>
      <c r="EJ79" s="28">
        <v>2029</v>
      </c>
      <c r="EK79" s="28">
        <v>2044</v>
      </c>
      <c r="EL79" s="28">
        <v>2044</v>
      </c>
      <c r="EM79" s="28">
        <v>2044</v>
      </c>
      <c r="EN79" s="4">
        <v>75</v>
      </c>
    </row>
    <row r="80" spans="26:144" x14ac:dyDescent="0.25">
      <c r="Z80" s="4">
        <v>8.9</v>
      </c>
      <c r="AA80" s="4">
        <v>9.3000000000000007</v>
      </c>
      <c r="AB80" s="4">
        <v>9.4</v>
      </c>
      <c r="AC80" s="4">
        <v>9.4</v>
      </c>
      <c r="AD80" s="4">
        <v>9.1999999999999993</v>
      </c>
      <c r="AE80" s="4">
        <v>8.8000000000000007</v>
      </c>
      <c r="AF80" s="4">
        <v>8.4</v>
      </c>
      <c r="AG80" s="4">
        <v>7.8</v>
      </c>
      <c r="AH80" s="4">
        <v>7.4</v>
      </c>
      <c r="AI80" s="4">
        <v>7.2</v>
      </c>
      <c r="AJ80" s="4">
        <v>76</v>
      </c>
      <c r="AL80" s="4">
        <v>5.6</v>
      </c>
      <c r="AM80" s="4">
        <v>5.7</v>
      </c>
      <c r="AN80" s="4">
        <v>5.7</v>
      </c>
      <c r="AO80" s="4">
        <v>5.7</v>
      </c>
      <c r="AP80" s="4">
        <v>5.5</v>
      </c>
      <c r="AQ80" s="4">
        <v>5.4</v>
      </c>
      <c r="AR80" s="4" t="s">
        <v>149</v>
      </c>
      <c r="AS80" s="4" t="s">
        <v>149</v>
      </c>
      <c r="AT80" s="4" t="s">
        <v>149</v>
      </c>
      <c r="AU80" s="4" t="s">
        <v>149</v>
      </c>
      <c r="AV80" s="4">
        <v>76</v>
      </c>
      <c r="BV80" s="28">
        <v>157</v>
      </c>
      <c r="BW80" s="28">
        <v>158</v>
      </c>
      <c r="BX80" s="28">
        <v>159</v>
      </c>
      <c r="BY80" s="28">
        <v>202</v>
      </c>
      <c r="BZ80" s="28">
        <v>207</v>
      </c>
      <c r="CA80" s="28">
        <v>212</v>
      </c>
      <c r="CB80" s="28">
        <v>219</v>
      </c>
      <c r="CC80" s="28">
        <v>228</v>
      </c>
      <c r="CD80" s="28">
        <v>235</v>
      </c>
      <c r="CE80" s="28">
        <v>238</v>
      </c>
      <c r="CF80" s="4">
        <v>76</v>
      </c>
      <c r="CH80" s="28">
        <v>233</v>
      </c>
      <c r="CI80" s="28">
        <v>234</v>
      </c>
      <c r="CJ80" s="28">
        <v>234</v>
      </c>
      <c r="CK80" s="28">
        <v>239</v>
      </c>
      <c r="CL80" s="28">
        <v>243</v>
      </c>
      <c r="CM80" s="28">
        <v>249</v>
      </c>
      <c r="CN80" s="28">
        <v>256</v>
      </c>
      <c r="CO80" s="28">
        <v>305</v>
      </c>
      <c r="CP80" s="28">
        <v>317</v>
      </c>
      <c r="CQ80" s="28">
        <v>317</v>
      </c>
      <c r="CR80" s="4">
        <v>76</v>
      </c>
      <c r="CT80" s="28">
        <v>222</v>
      </c>
      <c r="CU80" s="28">
        <v>217</v>
      </c>
      <c r="CV80" s="28">
        <v>212</v>
      </c>
      <c r="CW80" s="28">
        <v>207</v>
      </c>
      <c r="CX80" s="28">
        <v>202</v>
      </c>
      <c r="CY80" s="28">
        <v>202</v>
      </c>
      <c r="CZ80" s="28">
        <v>202</v>
      </c>
      <c r="DA80" s="28">
        <v>202</v>
      </c>
      <c r="DB80" s="28">
        <v>202</v>
      </c>
      <c r="DC80" s="28">
        <v>202</v>
      </c>
      <c r="DD80" s="4">
        <v>76</v>
      </c>
      <c r="DF80" s="28">
        <v>222</v>
      </c>
      <c r="DG80" s="28">
        <v>217</v>
      </c>
      <c r="DH80" s="28">
        <v>212</v>
      </c>
      <c r="DI80" s="28">
        <v>207</v>
      </c>
      <c r="DJ80" s="28">
        <v>202</v>
      </c>
      <c r="DK80" s="28">
        <v>202</v>
      </c>
      <c r="DL80" s="28">
        <v>202</v>
      </c>
      <c r="DM80" s="28">
        <v>202</v>
      </c>
      <c r="DN80" s="28">
        <v>202</v>
      </c>
      <c r="DO80" s="28">
        <v>202</v>
      </c>
      <c r="DP80" s="4">
        <v>76</v>
      </c>
      <c r="DR80" s="28">
        <v>1733</v>
      </c>
      <c r="DS80" s="28">
        <v>1749</v>
      </c>
      <c r="DT80" s="28">
        <v>1750</v>
      </c>
      <c r="DU80" s="28">
        <v>1756</v>
      </c>
      <c r="DV80" s="28">
        <v>1810</v>
      </c>
      <c r="DW80" s="28">
        <v>1829</v>
      </c>
      <c r="DX80" s="28">
        <v>1900</v>
      </c>
      <c r="DY80" s="28">
        <v>1936</v>
      </c>
      <c r="DZ80" s="28">
        <v>2014</v>
      </c>
      <c r="EA80" s="28">
        <v>2014</v>
      </c>
      <c r="EB80" s="4">
        <v>76</v>
      </c>
      <c r="ED80" s="28">
        <v>1948</v>
      </c>
      <c r="EE80" s="28">
        <v>1939</v>
      </c>
      <c r="EF80" s="28">
        <v>1933</v>
      </c>
      <c r="EG80" s="28">
        <v>1947</v>
      </c>
      <c r="EH80" s="28">
        <v>1956</v>
      </c>
      <c r="EI80" s="28">
        <v>2012</v>
      </c>
      <c r="EJ80" s="28">
        <v>2020</v>
      </c>
      <c r="EK80" s="28">
        <v>2044</v>
      </c>
      <c r="EL80" s="28">
        <v>2044</v>
      </c>
      <c r="EM80" s="28">
        <v>2044</v>
      </c>
      <c r="EN80" s="4">
        <v>76</v>
      </c>
    </row>
    <row r="81" spans="26:144" x14ac:dyDescent="0.25">
      <c r="Z81" s="4">
        <v>9</v>
      </c>
      <c r="AA81" s="4">
        <v>9.4</v>
      </c>
      <c r="AB81" s="4">
        <v>9.6</v>
      </c>
      <c r="AC81" s="4">
        <v>9.5</v>
      </c>
      <c r="AD81" s="4">
        <v>9.3000000000000007</v>
      </c>
      <c r="AE81" s="4">
        <v>8.9</v>
      </c>
      <c r="AF81" s="4">
        <v>8.5</v>
      </c>
      <c r="AG81" s="4">
        <v>7.9</v>
      </c>
      <c r="AH81" s="4" t="s">
        <v>149</v>
      </c>
      <c r="AI81" s="4">
        <v>7.3</v>
      </c>
      <c r="AJ81" s="4">
        <v>77</v>
      </c>
      <c r="AL81" s="4" t="s">
        <v>149</v>
      </c>
      <c r="AM81" s="4" t="s">
        <v>149</v>
      </c>
      <c r="AN81" s="4">
        <v>5.8</v>
      </c>
      <c r="AO81" s="4" t="s">
        <v>149</v>
      </c>
      <c r="AP81" s="4" t="s">
        <v>149</v>
      </c>
      <c r="AQ81" s="4">
        <v>5.5</v>
      </c>
      <c r="AR81" s="4" t="s">
        <v>149</v>
      </c>
      <c r="AS81" s="4">
        <v>5</v>
      </c>
      <c r="AT81" s="4">
        <v>5</v>
      </c>
      <c r="AU81" s="4">
        <v>5</v>
      </c>
      <c r="AV81" s="4">
        <v>77</v>
      </c>
      <c r="BV81" s="28">
        <v>156</v>
      </c>
      <c r="BW81" s="28">
        <v>156</v>
      </c>
      <c r="BX81" s="28">
        <v>158</v>
      </c>
      <c r="BY81" s="28">
        <v>201</v>
      </c>
      <c r="BZ81" s="28">
        <v>205</v>
      </c>
      <c r="CA81" s="28">
        <v>210</v>
      </c>
      <c r="CB81" s="28">
        <v>217</v>
      </c>
      <c r="CC81" s="28">
        <v>226</v>
      </c>
      <c r="CD81" s="28">
        <v>233</v>
      </c>
      <c r="CE81" s="28">
        <v>236</v>
      </c>
      <c r="CF81" s="4">
        <v>77</v>
      </c>
      <c r="CH81" s="28">
        <v>231</v>
      </c>
      <c r="CI81" s="28">
        <v>232</v>
      </c>
      <c r="CJ81" s="28">
        <v>232</v>
      </c>
      <c r="CK81" s="28">
        <v>237</v>
      </c>
      <c r="CL81" s="28">
        <v>242</v>
      </c>
      <c r="CM81" s="28">
        <v>247</v>
      </c>
      <c r="CN81" s="28">
        <v>254</v>
      </c>
      <c r="CO81" s="28">
        <v>302</v>
      </c>
      <c r="CP81" s="28">
        <v>311</v>
      </c>
      <c r="CQ81" s="28">
        <v>311</v>
      </c>
      <c r="CR81" s="4">
        <v>77</v>
      </c>
      <c r="CT81" s="28">
        <v>225</v>
      </c>
      <c r="CU81" s="28">
        <v>220</v>
      </c>
      <c r="CV81" s="28">
        <v>215</v>
      </c>
      <c r="CW81" s="28">
        <v>210</v>
      </c>
      <c r="CX81" s="28">
        <v>205</v>
      </c>
      <c r="CY81" s="28">
        <v>205</v>
      </c>
      <c r="CZ81" s="28">
        <v>205</v>
      </c>
      <c r="DA81" s="28">
        <v>205</v>
      </c>
      <c r="DB81" s="28">
        <v>205</v>
      </c>
      <c r="DC81" s="28">
        <v>205</v>
      </c>
      <c r="DD81" s="4">
        <v>77</v>
      </c>
      <c r="DF81" s="28">
        <v>225</v>
      </c>
      <c r="DG81" s="28">
        <v>220</v>
      </c>
      <c r="DH81" s="28">
        <v>215</v>
      </c>
      <c r="DI81" s="28">
        <v>210</v>
      </c>
      <c r="DJ81" s="28">
        <v>205</v>
      </c>
      <c r="DK81" s="28">
        <v>205</v>
      </c>
      <c r="DL81" s="28">
        <v>205</v>
      </c>
      <c r="DM81" s="28">
        <v>205</v>
      </c>
      <c r="DN81" s="28">
        <v>205</v>
      </c>
      <c r="DO81" s="28">
        <v>205</v>
      </c>
      <c r="DP81" s="4">
        <v>77</v>
      </c>
      <c r="DR81" s="28">
        <v>1724</v>
      </c>
      <c r="DS81" s="28">
        <v>1740</v>
      </c>
      <c r="DT81" s="28">
        <v>1741</v>
      </c>
      <c r="DU81" s="28">
        <v>1748</v>
      </c>
      <c r="DV81" s="28">
        <v>1800</v>
      </c>
      <c r="DW81" s="28">
        <v>1820</v>
      </c>
      <c r="DX81" s="28">
        <v>1851</v>
      </c>
      <c r="DY81" s="28">
        <v>1930</v>
      </c>
      <c r="DZ81" s="28">
        <v>2007</v>
      </c>
      <c r="EA81" s="28">
        <v>2007</v>
      </c>
      <c r="EB81" s="4">
        <v>77</v>
      </c>
      <c r="ED81" s="28">
        <v>1940</v>
      </c>
      <c r="EE81" s="28">
        <v>1930</v>
      </c>
      <c r="EF81" s="28">
        <v>1925</v>
      </c>
      <c r="EG81" s="28">
        <v>1940</v>
      </c>
      <c r="EH81" s="28">
        <v>1948</v>
      </c>
      <c r="EI81" s="28">
        <v>2002</v>
      </c>
      <c r="EJ81" s="28">
        <v>2014</v>
      </c>
      <c r="EK81" s="28">
        <v>2043</v>
      </c>
      <c r="EL81" s="28">
        <v>2043</v>
      </c>
      <c r="EM81" s="28">
        <v>2043</v>
      </c>
      <c r="EN81" s="4">
        <v>77</v>
      </c>
    </row>
    <row r="82" spans="26:144" x14ac:dyDescent="0.25">
      <c r="Z82" s="4">
        <v>9.1</v>
      </c>
      <c r="AA82" s="4">
        <v>9.5</v>
      </c>
      <c r="AB82" s="4">
        <v>9.6999999999999993</v>
      </c>
      <c r="AC82" s="4">
        <v>9.6</v>
      </c>
      <c r="AD82" s="4">
        <v>9.4</v>
      </c>
      <c r="AE82" s="4">
        <v>9</v>
      </c>
      <c r="AF82" s="4">
        <v>8.6</v>
      </c>
      <c r="AG82" s="4">
        <v>8</v>
      </c>
      <c r="AH82" s="4">
        <v>7.5</v>
      </c>
      <c r="AI82" s="4" t="s">
        <v>149</v>
      </c>
      <c r="AJ82" s="4">
        <v>78</v>
      </c>
      <c r="AL82" s="4">
        <v>5.7</v>
      </c>
      <c r="AM82" s="4" t="s">
        <v>149</v>
      </c>
      <c r="AN82" s="4" t="s">
        <v>149</v>
      </c>
      <c r="AO82" s="4">
        <v>5.8</v>
      </c>
      <c r="AP82" s="4">
        <v>5.6</v>
      </c>
      <c r="AQ82" s="4" t="s">
        <v>149</v>
      </c>
      <c r="AR82" s="4">
        <v>5.2</v>
      </c>
      <c r="AS82" s="4" t="s">
        <v>149</v>
      </c>
      <c r="AT82" s="4" t="s">
        <v>149</v>
      </c>
      <c r="AU82" s="4" t="s">
        <v>149</v>
      </c>
      <c r="AV82" s="4">
        <v>78</v>
      </c>
      <c r="BV82" s="28">
        <v>155</v>
      </c>
      <c r="BW82" s="28">
        <v>155</v>
      </c>
      <c r="BX82" s="28">
        <v>157</v>
      </c>
      <c r="BY82" s="28">
        <v>200</v>
      </c>
      <c r="BZ82" s="28">
        <v>204</v>
      </c>
      <c r="CA82" s="28">
        <v>209</v>
      </c>
      <c r="CB82" s="28">
        <v>216</v>
      </c>
      <c r="CC82" s="28">
        <v>225</v>
      </c>
      <c r="CD82" s="28">
        <v>231</v>
      </c>
      <c r="CE82" s="28">
        <v>235</v>
      </c>
      <c r="CF82" s="4">
        <v>78</v>
      </c>
      <c r="CH82" s="28">
        <v>230</v>
      </c>
      <c r="CI82" s="28">
        <v>231</v>
      </c>
      <c r="CJ82" s="28">
        <v>231</v>
      </c>
      <c r="CK82" s="28">
        <v>236</v>
      </c>
      <c r="CL82" s="28">
        <v>240</v>
      </c>
      <c r="CM82" s="28">
        <v>246</v>
      </c>
      <c r="CN82" s="28">
        <v>252</v>
      </c>
      <c r="CO82" s="28">
        <v>300</v>
      </c>
      <c r="CP82" s="28">
        <v>309</v>
      </c>
      <c r="CQ82" s="28">
        <v>309</v>
      </c>
      <c r="CR82" s="4">
        <v>78</v>
      </c>
      <c r="CT82" s="28">
        <v>229</v>
      </c>
      <c r="CU82" s="28">
        <v>223</v>
      </c>
      <c r="CV82" s="28">
        <v>218</v>
      </c>
      <c r="CW82" s="28">
        <v>213</v>
      </c>
      <c r="CX82" s="28">
        <v>208</v>
      </c>
      <c r="CY82" s="28">
        <v>208</v>
      </c>
      <c r="CZ82" s="28">
        <v>208</v>
      </c>
      <c r="DA82" s="28">
        <v>208</v>
      </c>
      <c r="DB82" s="28">
        <v>208</v>
      </c>
      <c r="DC82" s="28">
        <v>208</v>
      </c>
      <c r="DD82" s="4">
        <v>78</v>
      </c>
      <c r="DF82" s="28">
        <v>229</v>
      </c>
      <c r="DG82" s="28">
        <v>223</v>
      </c>
      <c r="DH82" s="28">
        <v>218</v>
      </c>
      <c r="DI82" s="28">
        <v>213</v>
      </c>
      <c r="DJ82" s="28">
        <v>208</v>
      </c>
      <c r="DK82" s="28">
        <v>208</v>
      </c>
      <c r="DL82" s="28">
        <v>208</v>
      </c>
      <c r="DM82" s="28">
        <v>208</v>
      </c>
      <c r="DN82" s="28">
        <v>208</v>
      </c>
      <c r="DO82" s="28">
        <v>208</v>
      </c>
      <c r="DP82" s="4">
        <v>78</v>
      </c>
      <c r="DR82" s="28">
        <v>1715</v>
      </c>
      <c r="DS82" s="28">
        <v>1730</v>
      </c>
      <c r="DT82" s="28">
        <v>1731</v>
      </c>
      <c r="DU82" s="28">
        <v>1740</v>
      </c>
      <c r="DV82" s="28">
        <v>1754</v>
      </c>
      <c r="DW82" s="28">
        <v>1810</v>
      </c>
      <c r="DX82" s="28">
        <v>1842</v>
      </c>
      <c r="DY82" s="28">
        <v>1921</v>
      </c>
      <c r="DZ82" s="28">
        <v>1959</v>
      </c>
      <c r="EA82" s="28">
        <v>1959</v>
      </c>
      <c r="EB82" s="4">
        <v>78</v>
      </c>
      <c r="ED82" s="28">
        <v>1932</v>
      </c>
      <c r="EE82" s="28">
        <v>1921</v>
      </c>
      <c r="EF82" s="28">
        <v>1916</v>
      </c>
      <c r="EG82" s="28">
        <v>1931</v>
      </c>
      <c r="EH82" s="28">
        <v>1937</v>
      </c>
      <c r="EI82" s="28">
        <v>1958</v>
      </c>
      <c r="EJ82" s="28">
        <v>2006</v>
      </c>
      <c r="EK82" s="28">
        <v>2038</v>
      </c>
      <c r="EL82" s="28">
        <v>2038</v>
      </c>
      <c r="EM82" s="28">
        <v>2038</v>
      </c>
      <c r="EN82" s="4">
        <v>78</v>
      </c>
    </row>
    <row r="83" spans="26:144" x14ac:dyDescent="0.25">
      <c r="Z83" s="4">
        <v>9.1999999999999993</v>
      </c>
      <c r="AA83" s="4">
        <v>9.6</v>
      </c>
      <c r="AB83" s="4" t="s">
        <v>149</v>
      </c>
      <c r="AC83" s="4">
        <v>9.6999999999999993</v>
      </c>
      <c r="AD83" s="4">
        <v>9.5</v>
      </c>
      <c r="AE83" s="4">
        <v>9.1</v>
      </c>
      <c r="AF83" s="4" t="s">
        <v>149</v>
      </c>
      <c r="AG83" s="4" t="s">
        <v>149</v>
      </c>
      <c r="AH83" s="4">
        <v>7.6</v>
      </c>
      <c r="AI83" s="4">
        <v>7.4</v>
      </c>
      <c r="AJ83" s="4">
        <v>79</v>
      </c>
      <c r="AL83" s="4" t="s">
        <v>149</v>
      </c>
      <c r="AM83" s="4">
        <v>5.8</v>
      </c>
      <c r="AN83" s="4">
        <v>5.9</v>
      </c>
      <c r="AO83" s="4" t="s">
        <v>149</v>
      </c>
      <c r="AP83" s="4" t="s">
        <v>149</v>
      </c>
      <c r="AQ83" s="4">
        <v>5.6</v>
      </c>
      <c r="AR83" s="4" t="s">
        <v>149</v>
      </c>
      <c r="AS83" s="4">
        <v>5.0999999999999996</v>
      </c>
      <c r="AT83" s="4" t="s">
        <v>149</v>
      </c>
      <c r="AU83" s="4" t="s">
        <v>149</v>
      </c>
      <c r="AV83" s="4">
        <v>79</v>
      </c>
      <c r="BV83" s="28">
        <v>154</v>
      </c>
      <c r="BW83" s="28">
        <v>154</v>
      </c>
      <c r="BX83" s="28">
        <v>156</v>
      </c>
      <c r="BY83" s="28">
        <v>159</v>
      </c>
      <c r="BZ83" s="28">
        <v>203</v>
      </c>
      <c r="CA83" s="28">
        <v>208</v>
      </c>
      <c r="CB83" s="28">
        <v>215</v>
      </c>
      <c r="CC83" s="28">
        <v>223</v>
      </c>
      <c r="CD83" s="28">
        <v>230</v>
      </c>
      <c r="CE83" s="28">
        <v>233</v>
      </c>
      <c r="CF83" s="4">
        <v>79</v>
      </c>
      <c r="CH83" s="28">
        <v>229</v>
      </c>
      <c r="CI83" s="28">
        <v>230</v>
      </c>
      <c r="CJ83" s="28">
        <v>230</v>
      </c>
      <c r="CK83" s="28">
        <v>235</v>
      </c>
      <c r="CL83" s="28">
        <v>239</v>
      </c>
      <c r="CM83" s="28">
        <v>245</v>
      </c>
      <c r="CN83" s="28">
        <v>251</v>
      </c>
      <c r="CO83" s="28">
        <v>259</v>
      </c>
      <c r="CP83" s="28">
        <v>308</v>
      </c>
      <c r="CQ83" s="28">
        <v>308</v>
      </c>
      <c r="CR83" s="4">
        <v>79</v>
      </c>
      <c r="CT83" s="28">
        <v>232</v>
      </c>
      <c r="CU83" s="28">
        <v>227</v>
      </c>
      <c r="CV83" s="28">
        <v>222</v>
      </c>
      <c r="CW83" s="28">
        <v>217</v>
      </c>
      <c r="CX83" s="28">
        <v>212</v>
      </c>
      <c r="CY83" s="28">
        <v>212</v>
      </c>
      <c r="CZ83" s="28">
        <v>212</v>
      </c>
      <c r="DA83" s="28">
        <v>212</v>
      </c>
      <c r="DB83" s="28">
        <v>212</v>
      </c>
      <c r="DC83" s="28">
        <v>212</v>
      </c>
      <c r="DD83" s="4">
        <v>79</v>
      </c>
      <c r="DF83" s="28">
        <v>232</v>
      </c>
      <c r="DG83" s="28">
        <v>227</v>
      </c>
      <c r="DH83" s="28">
        <v>222</v>
      </c>
      <c r="DI83" s="28">
        <v>217</v>
      </c>
      <c r="DJ83" s="28">
        <v>212</v>
      </c>
      <c r="DK83" s="28">
        <v>212</v>
      </c>
      <c r="DL83" s="28">
        <v>212</v>
      </c>
      <c r="DM83" s="28">
        <v>212</v>
      </c>
      <c r="DN83" s="28">
        <v>212</v>
      </c>
      <c r="DO83" s="28">
        <v>212</v>
      </c>
      <c r="DP83" s="4">
        <v>79</v>
      </c>
      <c r="DR83" s="28">
        <v>1705</v>
      </c>
      <c r="DS83" s="28">
        <v>1722</v>
      </c>
      <c r="DT83" s="28">
        <v>1723</v>
      </c>
      <c r="DU83" s="28">
        <v>1731</v>
      </c>
      <c r="DV83" s="28">
        <v>1745</v>
      </c>
      <c r="DW83" s="28">
        <v>1800</v>
      </c>
      <c r="DX83" s="28">
        <v>1833</v>
      </c>
      <c r="DY83" s="28">
        <v>1913</v>
      </c>
      <c r="DZ83" s="28">
        <v>1951</v>
      </c>
      <c r="EA83" s="28">
        <v>1951</v>
      </c>
      <c r="EB83" s="4">
        <v>79</v>
      </c>
      <c r="ED83" s="28">
        <v>1924</v>
      </c>
      <c r="EE83" s="28">
        <v>1912</v>
      </c>
      <c r="EF83" s="28">
        <v>1908</v>
      </c>
      <c r="EG83" s="28">
        <v>1923</v>
      </c>
      <c r="EH83" s="28">
        <v>1930</v>
      </c>
      <c r="EI83" s="28">
        <v>1951</v>
      </c>
      <c r="EJ83" s="28">
        <v>1959</v>
      </c>
      <c r="EK83" s="28">
        <v>2031</v>
      </c>
      <c r="EL83" s="28">
        <v>2031</v>
      </c>
      <c r="EM83" s="28">
        <v>2031</v>
      </c>
      <c r="EN83" s="4">
        <v>79</v>
      </c>
    </row>
    <row r="84" spans="26:144" x14ac:dyDescent="0.25">
      <c r="Z84" s="4">
        <v>9.3000000000000007</v>
      </c>
      <c r="AA84" s="4">
        <v>9.6999999999999993</v>
      </c>
      <c r="AB84" s="4">
        <v>9.8000000000000007</v>
      </c>
      <c r="AC84" s="4">
        <v>9.8000000000000007</v>
      </c>
      <c r="AD84" s="4">
        <v>9.6</v>
      </c>
      <c r="AE84" s="4">
        <v>9.1999999999999993</v>
      </c>
      <c r="AF84" s="4">
        <v>8.6999999999999993</v>
      </c>
      <c r="AG84" s="4">
        <v>8.1</v>
      </c>
      <c r="AH84" s="4">
        <v>7.7</v>
      </c>
      <c r="AI84" s="4" t="s">
        <v>149</v>
      </c>
      <c r="AJ84" s="4">
        <v>80</v>
      </c>
      <c r="AL84" s="4">
        <v>5.8</v>
      </c>
      <c r="AM84" s="4">
        <v>5.9</v>
      </c>
      <c r="AN84" s="4">
        <v>6.1</v>
      </c>
      <c r="AO84" s="4">
        <v>5.9</v>
      </c>
      <c r="AP84" s="4">
        <v>5.7</v>
      </c>
      <c r="AQ84" s="4">
        <v>5.7</v>
      </c>
      <c r="AR84" s="4">
        <v>5.3</v>
      </c>
      <c r="AS84" s="4" t="s">
        <v>149</v>
      </c>
      <c r="AT84" s="4">
        <v>5.0999999999999996</v>
      </c>
      <c r="AU84" s="4">
        <v>5.0999999999999996</v>
      </c>
      <c r="AV84" s="4">
        <v>80</v>
      </c>
      <c r="BV84" s="28">
        <v>153</v>
      </c>
      <c r="BW84" s="28">
        <v>153</v>
      </c>
      <c r="BX84" s="28">
        <v>155</v>
      </c>
      <c r="BY84" s="28">
        <v>158</v>
      </c>
      <c r="BZ84" s="28">
        <v>202</v>
      </c>
      <c r="CA84" s="28">
        <v>207</v>
      </c>
      <c r="CB84" s="28">
        <v>214</v>
      </c>
      <c r="CC84" s="28">
        <v>223</v>
      </c>
      <c r="CD84" s="28">
        <v>229</v>
      </c>
      <c r="CE84" s="28">
        <v>232</v>
      </c>
      <c r="CF84" s="4">
        <v>80</v>
      </c>
      <c r="CH84" s="28">
        <v>228</v>
      </c>
      <c r="CI84" s="28">
        <v>229</v>
      </c>
      <c r="CJ84" s="28">
        <v>229</v>
      </c>
      <c r="CK84" s="28">
        <v>234</v>
      </c>
      <c r="CL84" s="28">
        <v>238</v>
      </c>
      <c r="CM84" s="28">
        <v>244</v>
      </c>
      <c r="CN84" s="28">
        <v>250</v>
      </c>
      <c r="CO84" s="28">
        <v>258</v>
      </c>
      <c r="CP84" s="28">
        <v>307</v>
      </c>
      <c r="CQ84" s="28">
        <v>307</v>
      </c>
      <c r="CR84" s="4">
        <v>80</v>
      </c>
      <c r="CT84" s="28">
        <v>235</v>
      </c>
      <c r="CU84" s="28">
        <v>230</v>
      </c>
      <c r="CV84" s="28">
        <v>225</v>
      </c>
      <c r="CW84" s="28">
        <v>220</v>
      </c>
      <c r="CX84" s="28">
        <v>215</v>
      </c>
      <c r="CY84" s="28">
        <v>215</v>
      </c>
      <c r="CZ84" s="28">
        <v>215</v>
      </c>
      <c r="DA84" s="28">
        <v>215</v>
      </c>
      <c r="DB84" s="28">
        <v>215</v>
      </c>
      <c r="DC84" s="28">
        <v>215</v>
      </c>
      <c r="DD84" s="4">
        <v>80</v>
      </c>
      <c r="DF84" s="28">
        <v>235</v>
      </c>
      <c r="DG84" s="28">
        <v>230</v>
      </c>
      <c r="DH84" s="28">
        <v>225</v>
      </c>
      <c r="DI84" s="28">
        <v>220</v>
      </c>
      <c r="DJ84" s="28">
        <v>215</v>
      </c>
      <c r="DK84" s="28">
        <v>215</v>
      </c>
      <c r="DL84" s="28">
        <v>215</v>
      </c>
      <c r="DM84" s="28">
        <v>215</v>
      </c>
      <c r="DN84" s="28">
        <v>215</v>
      </c>
      <c r="DO84" s="28">
        <v>215</v>
      </c>
      <c r="DP84" s="4">
        <v>80</v>
      </c>
      <c r="DR84" s="28">
        <v>1657</v>
      </c>
      <c r="DS84" s="28">
        <v>1713</v>
      </c>
      <c r="DT84" s="28">
        <v>1714</v>
      </c>
      <c r="DU84" s="28">
        <v>1723</v>
      </c>
      <c r="DV84" s="28">
        <v>1738</v>
      </c>
      <c r="DW84" s="28">
        <v>1755</v>
      </c>
      <c r="DX84" s="28">
        <v>1826</v>
      </c>
      <c r="DY84" s="28">
        <v>1903</v>
      </c>
      <c r="DZ84" s="28">
        <v>1945</v>
      </c>
      <c r="EA84" s="28">
        <v>1945</v>
      </c>
      <c r="EB84" s="4">
        <v>80</v>
      </c>
      <c r="ED84" s="28">
        <v>1917</v>
      </c>
      <c r="EE84" s="28">
        <v>1903</v>
      </c>
      <c r="EF84" s="28">
        <v>1900</v>
      </c>
      <c r="EG84" s="28">
        <v>1915</v>
      </c>
      <c r="EH84" s="28">
        <v>1922</v>
      </c>
      <c r="EI84" s="28">
        <v>1945</v>
      </c>
      <c r="EJ84" s="28">
        <v>1952</v>
      </c>
      <c r="EK84" s="28">
        <v>2022</v>
      </c>
      <c r="EL84" s="28">
        <v>2022</v>
      </c>
      <c r="EM84" s="28">
        <v>2022</v>
      </c>
      <c r="EN84" s="4">
        <v>80</v>
      </c>
    </row>
    <row r="85" spans="26:144" x14ac:dyDescent="0.25">
      <c r="Z85" s="4">
        <v>9.4</v>
      </c>
      <c r="AA85" s="4">
        <v>9.8000000000000007</v>
      </c>
      <c r="AB85" s="4">
        <v>10</v>
      </c>
      <c r="AC85" s="4">
        <v>9.9</v>
      </c>
      <c r="AD85" s="4">
        <v>9.6999999999999993</v>
      </c>
      <c r="AE85" s="4">
        <v>9.3000000000000007</v>
      </c>
      <c r="AF85" s="4">
        <v>8.8000000000000007</v>
      </c>
      <c r="AG85" s="4">
        <v>8.1999999999999993</v>
      </c>
      <c r="AH85" s="4">
        <v>7.8</v>
      </c>
      <c r="AI85" s="4">
        <v>7.5</v>
      </c>
      <c r="AJ85" s="4">
        <v>81</v>
      </c>
      <c r="AL85" s="4">
        <v>5.9</v>
      </c>
      <c r="AM85" s="4">
        <v>6</v>
      </c>
      <c r="AN85" s="4">
        <v>6.2</v>
      </c>
      <c r="AO85" s="4">
        <v>6</v>
      </c>
      <c r="AP85" s="4" t="s">
        <v>149</v>
      </c>
      <c r="AQ85" s="4" t="s">
        <v>149</v>
      </c>
      <c r="AR85" s="4">
        <v>5.4</v>
      </c>
      <c r="AS85" s="4" t="s">
        <v>149</v>
      </c>
      <c r="AT85" s="4" t="s">
        <v>149</v>
      </c>
      <c r="AU85" s="4" t="s">
        <v>149</v>
      </c>
      <c r="AV85" s="4">
        <v>81</v>
      </c>
      <c r="BV85" s="28">
        <v>152</v>
      </c>
      <c r="BW85" s="28">
        <v>152</v>
      </c>
      <c r="BX85" s="28">
        <v>154</v>
      </c>
      <c r="BY85" s="28">
        <v>157</v>
      </c>
      <c r="BZ85" s="28">
        <v>201</v>
      </c>
      <c r="CA85" s="28">
        <v>206</v>
      </c>
      <c r="CB85" s="28">
        <v>213</v>
      </c>
      <c r="CC85" s="28">
        <v>221</v>
      </c>
      <c r="CD85" s="28">
        <v>228</v>
      </c>
      <c r="CE85" s="28">
        <v>227</v>
      </c>
      <c r="CF85" s="4">
        <v>81</v>
      </c>
      <c r="CH85" s="28">
        <v>226</v>
      </c>
      <c r="CI85" s="28">
        <v>227</v>
      </c>
      <c r="CJ85" s="28">
        <v>228</v>
      </c>
      <c r="CK85" s="28">
        <v>232</v>
      </c>
      <c r="CL85" s="28">
        <v>236</v>
      </c>
      <c r="CM85" s="28">
        <v>242</v>
      </c>
      <c r="CN85" s="28">
        <v>248</v>
      </c>
      <c r="CO85" s="28">
        <v>257</v>
      </c>
      <c r="CP85" s="28">
        <v>304</v>
      </c>
      <c r="CQ85" s="28">
        <v>304</v>
      </c>
      <c r="CR85" s="4">
        <v>81</v>
      </c>
      <c r="CT85" s="28">
        <v>238</v>
      </c>
      <c r="CU85" s="28">
        <v>233</v>
      </c>
      <c r="CV85" s="28">
        <v>228</v>
      </c>
      <c r="CW85" s="28">
        <v>223</v>
      </c>
      <c r="CX85" s="28">
        <v>218</v>
      </c>
      <c r="CY85" s="28">
        <v>218</v>
      </c>
      <c r="CZ85" s="28">
        <v>218</v>
      </c>
      <c r="DA85" s="28">
        <v>218</v>
      </c>
      <c r="DB85" s="28">
        <v>218</v>
      </c>
      <c r="DC85" s="28">
        <v>218</v>
      </c>
      <c r="DD85" s="4">
        <v>81</v>
      </c>
      <c r="DF85" s="28">
        <v>238</v>
      </c>
      <c r="DG85" s="28">
        <v>233</v>
      </c>
      <c r="DH85" s="28">
        <v>228</v>
      </c>
      <c r="DI85" s="28">
        <v>223</v>
      </c>
      <c r="DJ85" s="28">
        <v>218</v>
      </c>
      <c r="DK85" s="28">
        <v>218</v>
      </c>
      <c r="DL85" s="28">
        <v>218</v>
      </c>
      <c r="DM85" s="28">
        <v>218</v>
      </c>
      <c r="DN85" s="28">
        <v>218</v>
      </c>
      <c r="DO85" s="28">
        <v>218</v>
      </c>
      <c r="DP85" s="4">
        <v>81</v>
      </c>
      <c r="DR85" s="28">
        <v>1648</v>
      </c>
      <c r="DS85" s="28">
        <v>1704</v>
      </c>
      <c r="DT85" s="28">
        <v>1705</v>
      </c>
      <c r="DU85" s="28">
        <v>1715</v>
      </c>
      <c r="DV85" s="28">
        <v>1730</v>
      </c>
      <c r="DW85" s="28">
        <v>1747</v>
      </c>
      <c r="DX85" s="28">
        <v>1816</v>
      </c>
      <c r="DY85" s="28">
        <v>1856</v>
      </c>
      <c r="DZ85" s="28">
        <v>1936</v>
      </c>
      <c r="EA85" s="28">
        <v>1936</v>
      </c>
      <c r="EB85" s="4">
        <v>81</v>
      </c>
      <c r="ED85" s="28">
        <v>1909</v>
      </c>
      <c r="EE85" s="28">
        <v>1856</v>
      </c>
      <c r="EF85" s="28">
        <v>1854</v>
      </c>
      <c r="EG85" s="28">
        <v>1907</v>
      </c>
      <c r="EH85" s="28">
        <v>1914</v>
      </c>
      <c r="EI85" s="28">
        <v>1936</v>
      </c>
      <c r="EJ85" s="28">
        <v>1945</v>
      </c>
      <c r="EK85" s="28">
        <v>2017</v>
      </c>
      <c r="EL85" s="28">
        <v>2017</v>
      </c>
      <c r="EM85" s="28">
        <v>2017</v>
      </c>
      <c r="EN85" s="4">
        <v>81</v>
      </c>
    </row>
    <row r="86" spans="26:144" x14ac:dyDescent="0.25">
      <c r="Z86" s="4">
        <v>9.5</v>
      </c>
      <c r="AA86" s="4">
        <v>9.9</v>
      </c>
      <c r="AB86" s="4">
        <v>10.1</v>
      </c>
      <c r="AC86" s="4">
        <v>10</v>
      </c>
      <c r="AD86" s="4">
        <v>9.8000000000000007</v>
      </c>
      <c r="AE86" s="4">
        <v>9.4</v>
      </c>
      <c r="AF86" s="4">
        <v>8.9</v>
      </c>
      <c r="AG86" s="4">
        <v>8.3000000000000007</v>
      </c>
      <c r="AH86" s="4">
        <v>7.9</v>
      </c>
      <c r="AI86" s="4" t="s">
        <v>149</v>
      </c>
      <c r="AJ86" s="4">
        <v>82</v>
      </c>
      <c r="AL86" s="4" t="s">
        <v>149</v>
      </c>
      <c r="AM86" s="4" t="s">
        <v>149</v>
      </c>
      <c r="AN86" s="4" t="s">
        <v>149</v>
      </c>
      <c r="AO86" s="4">
        <v>6.1</v>
      </c>
      <c r="AP86" s="4">
        <v>5.8</v>
      </c>
      <c r="AQ86" s="4" t="s">
        <v>149</v>
      </c>
      <c r="AR86" s="4" t="s">
        <v>149</v>
      </c>
      <c r="AS86" s="4">
        <v>5.2</v>
      </c>
      <c r="AT86" s="4" t="s">
        <v>149</v>
      </c>
      <c r="AU86" s="4" t="s">
        <v>149</v>
      </c>
      <c r="AV86" s="4">
        <v>82</v>
      </c>
      <c r="BV86" s="28">
        <v>151</v>
      </c>
      <c r="BW86" s="28">
        <v>151</v>
      </c>
      <c r="BX86" s="28">
        <v>153</v>
      </c>
      <c r="BY86" s="28">
        <v>156</v>
      </c>
      <c r="BZ86" s="28">
        <v>200</v>
      </c>
      <c r="CA86" s="28">
        <v>205</v>
      </c>
      <c r="CB86" s="28">
        <v>212</v>
      </c>
      <c r="CC86" s="28">
        <v>220</v>
      </c>
      <c r="CD86" s="28">
        <v>227</v>
      </c>
      <c r="CE86" s="28">
        <v>224</v>
      </c>
      <c r="CF86" s="4">
        <v>82</v>
      </c>
      <c r="CH86" s="28">
        <v>225</v>
      </c>
      <c r="CI86" s="28">
        <v>226</v>
      </c>
      <c r="CJ86" s="28">
        <v>227</v>
      </c>
      <c r="CK86" s="28">
        <v>231</v>
      </c>
      <c r="CL86" s="28">
        <v>235</v>
      </c>
      <c r="CM86" s="28">
        <v>241</v>
      </c>
      <c r="CN86" s="28">
        <v>247</v>
      </c>
      <c r="CO86" s="28">
        <v>255</v>
      </c>
      <c r="CP86" s="28">
        <v>303</v>
      </c>
      <c r="CQ86" s="28">
        <v>303</v>
      </c>
      <c r="CR86" s="4">
        <v>82</v>
      </c>
      <c r="CT86" s="28">
        <v>241</v>
      </c>
      <c r="CU86" s="28">
        <v>237</v>
      </c>
      <c r="CV86" s="28">
        <v>231</v>
      </c>
      <c r="CW86" s="28">
        <v>227</v>
      </c>
      <c r="CX86" s="28">
        <v>222</v>
      </c>
      <c r="CY86" s="28">
        <v>222</v>
      </c>
      <c r="CZ86" s="28">
        <v>222</v>
      </c>
      <c r="DA86" s="28">
        <v>222</v>
      </c>
      <c r="DB86" s="28">
        <v>222</v>
      </c>
      <c r="DC86" s="28">
        <v>222</v>
      </c>
      <c r="DD86" s="4">
        <v>82</v>
      </c>
      <c r="DF86" s="28">
        <v>241</v>
      </c>
      <c r="DG86" s="28">
        <v>237</v>
      </c>
      <c r="DH86" s="28">
        <v>231</v>
      </c>
      <c r="DI86" s="28">
        <v>227</v>
      </c>
      <c r="DJ86" s="28">
        <v>222</v>
      </c>
      <c r="DK86" s="28">
        <v>222</v>
      </c>
      <c r="DL86" s="28">
        <v>222</v>
      </c>
      <c r="DM86" s="28">
        <v>222</v>
      </c>
      <c r="DN86" s="28">
        <v>222</v>
      </c>
      <c r="DO86" s="28">
        <v>222</v>
      </c>
      <c r="DP86" s="4">
        <v>82</v>
      </c>
      <c r="DR86" s="28">
        <v>1639</v>
      </c>
      <c r="DS86" s="28">
        <v>1655</v>
      </c>
      <c r="DT86" s="28">
        <v>1658</v>
      </c>
      <c r="DU86" s="28">
        <v>1705</v>
      </c>
      <c r="DV86" s="28">
        <v>1721</v>
      </c>
      <c r="DW86" s="28">
        <v>1738</v>
      </c>
      <c r="DX86" s="28">
        <v>1806</v>
      </c>
      <c r="DY86" s="28">
        <v>1849</v>
      </c>
      <c r="DZ86" s="28">
        <v>1927</v>
      </c>
      <c r="EA86" s="28">
        <v>1927</v>
      </c>
      <c r="EB86" s="4">
        <v>82</v>
      </c>
      <c r="ED86" s="28">
        <v>1900</v>
      </c>
      <c r="EE86" s="28">
        <v>1848</v>
      </c>
      <c r="EF86" s="28">
        <v>1846</v>
      </c>
      <c r="EG86" s="28">
        <v>1900</v>
      </c>
      <c r="EH86" s="28">
        <v>1905</v>
      </c>
      <c r="EI86" s="28">
        <v>1927</v>
      </c>
      <c r="EJ86" s="28">
        <v>1940</v>
      </c>
      <c r="EK86" s="28">
        <v>2007</v>
      </c>
      <c r="EL86" s="28">
        <v>2007</v>
      </c>
      <c r="EM86" s="28">
        <v>2007</v>
      </c>
      <c r="EN86" s="4">
        <v>82</v>
      </c>
    </row>
    <row r="87" spans="26:144" x14ac:dyDescent="0.25">
      <c r="Z87" s="4">
        <v>9.6</v>
      </c>
      <c r="AA87" s="4">
        <v>10</v>
      </c>
      <c r="AB87" s="4">
        <v>10.199999999999999</v>
      </c>
      <c r="AC87" s="4">
        <v>10.1</v>
      </c>
      <c r="AD87" s="4">
        <v>9.9</v>
      </c>
      <c r="AE87" s="4">
        <v>9.5</v>
      </c>
      <c r="AF87" s="4">
        <v>9</v>
      </c>
      <c r="AG87" s="4">
        <v>8.4</v>
      </c>
      <c r="AH87" s="4">
        <v>8</v>
      </c>
      <c r="AI87" s="4">
        <v>7.6</v>
      </c>
      <c r="AJ87" s="4">
        <v>83</v>
      </c>
      <c r="AL87" s="4">
        <v>6</v>
      </c>
      <c r="AM87" s="4">
        <v>6.1</v>
      </c>
      <c r="AN87" s="4">
        <v>6.3</v>
      </c>
      <c r="AO87" s="4">
        <v>6.2</v>
      </c>
      <c r="AP87" s="4">
        <v>5.9</v>
      </c>
      <c r="AQ87" s="4">
        <v>5.8</v>
      </c>
      <c r="AR87" s="4">
        <v>5.5</v>
      </c>
      <c r="AS87" s="4">
        <v>5.3</v>
      </c>
      <c r="AT87" s="4" t="s">
        <v>149</v>
      </c>
      <c r="AU87" s="4">
        <v>5.2</v>
      </c>
      <c r="AV87" s="4">
        <v>83</v>
      </c>
      <c r="BV87" s="28">
        <v>150</v>
      </c>
      <c r="BW87" s="28">
        <v>150</v>
      </c>
      <c r="BX87" s="28">
        <v>152</v>
      </c>
      <c r="BY87" s="28">
        <v>155</v>
      </c>
      <c r="BZ87" s="28">
        <v>159</v>
      </c>
      <c r="CA87" s="28">
        <v>204</v>
      </c>
      <c r="CB87" s="28">
        <v>210</v>
      </c>
      <c r="CC87" s="28">
        <v>219</v>
      </c>
      <c r="CD87" s="28">
        <v>226</v>
      </c>
      <c r="CE87" s="28">
        <v>223</v>
      </c>
      <c r="CF87" s="4">
        <v>83</v>
      </c>
      <c r="CH87" s="28">
        <v>224</v>
      </c>
      <c r="CI87" s="28">
        <v>225</v>
      </c>
      <c r="CJ87" s="28">
        <v>226</v>
      </c>
      <c r="CK87" s="28">
        <v>230</v>
      </c>
      <c r="CL87" s="28">
        <v>234</v>
      </c>
      <c r="CM87" s="28">
        <v>240</v>
      </c>
      <c r="CN87" s="28">
        <v>246</v>
      </c>
      <c r="CO87" s="28">
        <v>254</v>
      </c>
      <c r="CP87" s="28">
        <v>302</v>
      </c>
      <c r="CQ87" s="28">
        <v>302</v>
      </c>
      <c r="CR87" s="4">
        <v>83</v>
      </c>
      <c r="CT87" s="28">
        <v>245</v>
      </c>
      <c r="CU87" s="28">
        <v>240</v>
      </c>
      <c r="CV87" s="28">
        <v>235</v>
      </c>
      <c r="CW87" s="28">
        <v>230</v>
      </c>
      <c r="CX87" s="28">
        <v>225</v>
      </c>
      <c r="CY87" s="28">
        <v>225</v>
      </c>
      <c r="CZ87" s="28">
        <v>225</v>
      </c>
      <c r="DA87" s="28">
        <v>225</v>
      </c>
      <c r="DB87" s="28">
        <v>225</v>
      </c>
      <c r="DC87" s="28">
        <v>225</v>
      </c>
      <c r="DD87" s="4">
        <v>83</v>
      </c>
      <c r="DF87" s="28">
        <v>245</v>
      </c>
      <c r="DG87" s="28">
        <v>240</v>
      </c>
      <c r="DH87" s="28">
        <v>235</v>
      </c>
      <c r="DI87" s="28">
        <v>230</v>
      </c>
      <c r="DJ87" s="28">
        <v>225</v>
      </c>
      <c r="DK87" s="28">
        <v>225</v>
      </c>
      <c r="DL87" s="28">
        <v>225</v>
      </c>
      <c r="DM87" s="28">
        <v>225</v>
      </c>
      <c r="DN87" s="28">
        <v>225</v>
      </c>
      <c r="DO87" s="28">
        <v>225</v>
      </c>
      <c r="DP87" s="4">
        <v>83</v>
      </c>
      <c r="DR87" s="28">
        <v>1630</v>
      </c>
      <c r="DS87" s="28">
        <v>1646</v>
      </c>
      <c r="DT87" s="28">
        <v>1649</v>
      </c>
      <c r="DU87" s="28">
        <v>1658</v>
      </c>
      <c r="DV87" s="28">
        <v>1713</v>
      </c>
      <c r="DW87" s="28">
        <v>1730</v>
      </c>
      <c r="DX87" s="28">
        <v>1800</v>
      </c>
      <c r="DY87" s="28">
        <v>1840</v>
      </c>
      <c r="DZ87" s="28">
        <v>1917</v>
      </c>
      <c r="EA87" s="28">
        <v>1917</v>
      </c>
      <c r="EB87" s="4">
        <v>83</v>
      </c>
      <c r="ED87" s="28">
        <v>1854</v>
      </c>
      <c r="EE87" s="28">
        <v>1839</v>
      </c>
      <c r="EF87" s="28">
        <v>1837</v>
      </c>
      <c r="EG87" s="28">
        <v>1852</v>
      </c>
      <c r="EH87" s="28">
        <v>1900</v>
      </c>
      <c r="EI87" s="28">
        <v>1919</v>
      </c>
      <c r="EJ87" s="28">
        <v>1930</v>
      </c>
      <c r="EK87" s="28">
        <v>2002</v>
      </c>
      <c r="EL87" s="28">
        <v>2002</v>
      </c>
      <c r="EM87" s="28">
        <v>2002</v>
      </c>
      <c r="EN87" s="4">
        <v>83</v>
      </c>
    </row>
    <row r="88" spans="26:144" x14ac:dyDescent="0.25">
      <c r="Z88" s="4">
        <v>9.6999999999999993</v>
      </c>
      <c r="AA88" s="4">
        <v>10.1</v>
      </c>
      <c r="AB88" s="4">
        <v>10.4</v>
      </c>
      <c r="AC88" s="4">
        <v>10.199999999999999</v>
      </c>
      <c r="AD88" s="4">
        <v>10.1</v>
      </c>
      <c r="AE88" s="4">
        <v>9.6</v>
      </c>
      <c r="AF88" s="4">
        <v>9.1</v>
      </c>
      <c r="AG88" s="4">
        <v>8.5</v>
      </c>
      <c r="AH88" s="4" t="s">
        <v>149</v>
      </c>
      <c r="AI88" s="4">
        <v>7.7</v>
      </c>
      <c r="AJ88" s="4">
        <v>84</v>
      </c>
      <c r="AL88" s="4" t="s">
        <v>149</v>
      </c>
      <c r="AM88" s="4">
        <v>6.2</v>
      </c>
      <c r="AN88" s="4">
        <v>6.4</v>
      </c>
      <c r="AO88" s="4" t="s">
        <v>149</v>
      </c>
      <c r="AP88" s="4">
        <v>6</v>
      </c>
      <c r="AQ88" s="4">
        <v>5.9</v>
      </c>
      <c r="AR88" s="4" t="s">
        <v>149</v>
      </c>
      <c r="AS88" s="4" t="s">
        <v>149</v>
      </c>
      <c r="AT88" s="4">
        <v>5.2</v>
      </c>
      <c r="AU88" s="4" t="s">
        <v>149</v>
      </c>
      <c r="AV88" s="4">
        <v>84</v>
      </c>
      <c r="BV88" s="28">
        <v>149</v>
      </c>
      <c r="BW88" s="28">
        <v>149</v>
      </c>
      <c r="BX88" s="28">
        <v>151</v>
      </c>
      <c r="BY88" s="28">
        <v>154</v>
      </c>
      <c r="BZ88" s="28">
        <v>158</v>
      </c>
      <c r="CA88" s="28">
        <v>202</v>
      </c>
      <c r="CB88" s="28">
        <v>209</v>
      </c>
      <c r="CC88" s="28">
        <v>217</v>
      </c>
      <c r="CD88" s="28">
        <v>224</v>
      </c>
      <c r="CE88" s="28">
        <v>222</v>
      </c>
      <c r="CF88" s="4">
        <v>84</v>
      </c>
      <c r="CH88" s="28">
        <v>223</v>
      </c>
      <c r="CI88" s="28">
        <v>223</v>
      </c>
      <c r="CJ88" s="28">
        <v>224</v>
      </c>
      <c r="CK88" s="28">
        <v>228</v>
      </c>
      <c r="CL88" s="28">
        <v>232</v>
      </c>
      <c r="CM88" s="28">
        <v>238</v>
      </c>
      <c r="CN88" s="28">
        <v>245</v>
      </c>
      <c r="CO88" s="28">
        <v>252</v>
      </c>
      <c r="CP88" s="28">
        <v>301</v>
      </c>
      <c r="CQ88" s="28">
        <v>301</v>
      </c>
      <c r="CR88" s="4">
        <v>84</v>
      </c>
      <c r="CT88" s="28">
        <v>248</v>
      </c>
      <c r="CU88" s="28">
        <v>243</v>
      </c>
      <c r="CV88" s="28">
        <v>238</v>
      </c>
      <c r="CW88" s="28">
        <v>233</v>
      </c>
      <c r="CX88" s="28">
        <v>228</v>
      </c>
      <c r="CY88" s="28">
        <v>228</v>
      </c>
      <c r="CZ88" s="28">
        <v>228</v>
      </c>
      <c r="DA88" s="28">
        <v>228</v>
      </c>
      <c r="DB88" s="28">
        <v>228</v>
      </c>
      <c r="DC88" s="28">
        <v>228</v>
      </c>
      <c r="DD88" s="4">
        <v>84</v>
      </c>
      <c r="DF88" s="28">
        <v>248</v>
      </c>
      <c r="DG88" s="28">
        <v>243</v>
      </c>
      <c r="DH88" s="28">
        <v>238</v>
      </c>
      <c r="DI88" s="28">
        <v>233</v>
      </c>
      <c r="DJ88" s="28">
        <v>228</v>
      </c>
      <c r="DK88" s="28">
        <v>228</v>
      </c>
      <c r="DL88" s="28">
        <v>228</v>
      </c>
      <c r="DM88" s="28">
        <v>228</v>
      </c>
      <c r="DN88" s="28">
        <v>228</v>
      </c>
      <c r="DO88" s="28">
        <v>228</v>
      </c>
      <c r="DP88" s="4">
        <v>84</v>
      </c>
      <c r="DR88" s="28">
        <v>1622</v>
      </c>
      <c r="DS88" s="28">
        <v>1637</v>
      </c>
      <c r="DT88" s="28">
        <v>1641</v>
      </c>
      <c r="DU88" s="28">
        <v>1649</v>
      </c>
      <c r="DV88" s="28">
        <v>1703</v>
      </c>
      <c r="DW88" s="28">
        <v>1721</v>
      </c>
      <c r="DX88" s="28">
        <v>1751</v>
      </c>
      <c r="DY88" s="28">
        <v>1832</v>
      </c>
      <c r="DZ88" s="28">
        <v>1907</v>
      </c>
      <c r="EA88" s="28">
        <v>1907</v>
      </c>
      <c r="EB88" s="4">
        <v>84</v>
      </c>
      <c r="ED88" s="28">
        <v>1846</v>
      </c>
      <c r="EE88" s="28">
        <v>1830</v>
      </c>
      <c r="EF88" s="28">
        <v>1830</v>
      </c>
      <c r="EG88" s="28">
        <v>1845</v>
      </c>
      <c r="EH88" s="28">
        <v>1852</v>
      </c>
      <c r="EI88" s="28">
        <v>1910</v>
      </c>
      <c r="EJ88" s="28">
        <v>1922</v>
      </c>
      <c r="EK88" s="28">
        <v>1958</v>
      </c>
      <c r="EL88" s="28">
        <v>1958</v>
      </c>
      <c r="EM88" s="28">
        <v>1958</v>
      </c>
      <c r="EN88" s="4">
        <v>84</v>
      </c>
    </row>
    <row r="89" spans="26:144" x14ac:dyDescent="0.25">
      <c r="Z89" s="4">
        <v>9.8000000000000007</v>
      </c>
      <c r="AA89" s="4">
        <v>10.199999999999999</v>
      </c>
      <c r="AB89" s="4">
        <v>10.5</v>
      </c>
      <c r="AC89" s="4">
        <v>10.3</v>
      </c>
      <c r="AD89" s="4">
        <v>10.199999999999999</v>
      </c>
      <c r="AE89" s="4">
        <v>9.6999999999999993</v>
      </c>
      <c r="AF89" s="4">
        <v>9.1999999999999993</v>
      </c>
      <c r="AG89" s="4" t="s">
        <v>149</v>
      </c>
      <c r="AH89" s="4">
        <v>8.1</v>
      </c>
      <c r="AI89" s="4" t="s">
        <v>149</v>
      </c>
      <c r="AJ89" s="4">
        <v>85</v>
      </c>
      <c r="AL89" s="4">
        <v>6.1</v>
      </c>
      <c r="AM89" s="4">
        <v>6.3</v>
      </c>
      <c r="AN89" s="4" t="s">
        <v>149</v>
      </c>
      <c r="AO89" s="4">
        <v>6.3</v>
      </c>
      <c r="AP89" s="4" t="s">
        <v>149</v>
      </c>
      <c r="AQ89" s="4" t="s">
        <v>149</v>
      </c>
      <c r="AR89" s="4">
        <v>5.6</v>
      </c>
      <c r="AS89" s="4">
        <v>5.4</v>
      </c>
      <c r="AT89" s="4" t="s">
        <v>149</v>
      </c>
      <c r="AU89" s="4" t="s">
        <v>149</v>
      </c>
      <c r="AV89" s="4">
        <v>85</v>
      </c>
      <c r="BV89" s="28">
        <v>148</v>
      </c>
      <c r="BW89" s="28">
        <v>148</v>
      </c>
      <c r="BX89" s="28">
        <v>150</v>
      </c>
      <c r="BY89" s="28">
        <v>153</v>
      </c>
      <c r="BZ89" s="28">
        <v>157</v>
      </c>
      <c r="CA89" s="28">
        <v>201</v>
      </c>
      <c r="CB89" s="28">
        <v>208</v>
      </c>
      <c r="CC89" s="28">
        <v>216</v>
      </c>
      <c r="CD89" s="28">
        <v>223</v>
      </c>
      <c r="CE89" s="28">
        <v>221</v>
      </c>
      <c r="CF89" s="4">
        <v>85</v>
      </c>
      <c r="CH89" s="28">
        <v>222</v>
      </c>
      <c r="CI89" s="28">
        <v>222</v>
      </c>
      <c r="CJ89" s="28">
        <v>223</v>
      </c>
      <c r="CK89" s="28">
        <v>227</v>
      </c>
      <c r="CL89" s="28">
        <v>231</v>
      </c>
      <c r="CM89" s="28">
        <v>237</v>
      </c>
      <c r="CN89" s="28">
        <v>244</v>
      </c>
      <c r="CO89" s="28">
        <v>251</v>
      </c>
      <c r="CP89" s="28">
        <v>300</v>
      </c>
      <c r="CQ89" s="28">
        <v>300</v>
      </c>
      <c r="CR89" s="4">
        <v>85</v>
      </c>
      <c r="CT89" s="28">
        <v>251</v>
      </c>
      <c r="CU89" s="28">
        <v>246</v>
      </c>
      <c r="CV89" s="28">
        <v>241</v>
      </c>
      <c r="CW89" s="28">
        <v>236</v>
      </c>
      <c r="CX89" s="28">
        <v>231</v>
      </c>
      <c r="CY89" s="28">
        <v>231</v>
      </c>
      <c r="CZ89" s="28">
        <v>231</v>
      </c>
      <c r="DA89" s="28">
        <v>231</v>
      </c>
      <c r="DB89" s="28">
        <v>231</v>
      </c>
      <c r="DC89" s="28">
        <v>231</v>
      </c>
      <c r="DD89" s="4">
        <v>85</v>
      </c>
      <c r="DF89" s="28">
        <v>251</v>
      </c>
      <c r="DG89" s="28">
        <v>246</v>
      </c>
      <c r="DH89" s="28">
        <v>241</v>
      </c>
      <c r="DI89" s="28">
        <v>236</v>
      </c>
      <c r="DJ89" s="28">
        <v>231</v>
      </c>
      <c r="DK89" s="28">
        <v>231</v>
      </c>
      <c r="DL89" s="28">
        <v>231</v>
      </c>
      <c r="DM89" s="28">
        <v>231</v>
      </c>
      <c r="DN89" s="28">
        <v>231</v>
      </c>
      <c r="DO89" s="28">
        <v>231</v>
      </c>
      <c r="DP89" s="4">
        <v>85</v>
      </c>
      <c r="DR89" s="28">
        <v>1614</v>
      </c>
      <c r="DS89" s="28">
        <v>1629</v>
      </c>
      <c r="DT89" s="28">
        <v>1632</v>
      </c>
      <c r="DU89" s="28">
        <v>1641</v>
      </c>
      <c r="DV89" s="28">
        <v>1655</v>
      </c>
      <c r="DW89" s="28">
        <v>1712</v>
      </c>
      <c r="DX89" s="28">
        <v>1743</v>
      </c>
      <c r="DY89" s="28">
        <v>1824</v>
      </c>
      <c r="DZ89" s="28">
        <v>1900</v>
      </c>
      <c r="EA89" s="28">
        <v>1900</v>
      </c>
      <c r="EB89" s="4">
        <v>85</v>
      </c>
      <c r="ED89" s="28">
        <v>1839</v>
      </c>
      <c r="EE89" s="28">
        <v>1823</v>
      </c>
      <c r="EF89" s="28">
        <v>1821</v>
      </c>
      <c r="EG89" s="28">
        <v>1836</v>
      </c>
      <c r="EH89" s="28">
        <v>1845</v>
      </c>
      <c r="EI89" s="28">
        <v>1901</v>
      </c>
      <c r="EJ89" s="28">
        <v>1913</v>
      </c>
      <c r="EK89" s="28">
        <v>1945</v>
      </c>
      <c r="EL89" s="28">
        <v>1945</v>
      </c>
      <c r="EM89" s="28">
        <v>1945</v>
      </c>
      <c r="EN89" s="4">
        <v>85</v>
      </c>
    </row>
    <row r="90" spans="26:144" x14ac:dyDescent="0.25">
      <c r="Z90" s="4">
        <v>9.9</v>
      </c>
      <c r="AA90" s="4">
        <v>10.3</v>
      </c>
      <c r="AB90" s="4">
        <v>10.6</v>
      </c>
      <c r="AC90" s="4">
        <v>10.4</v>
      </c>
      <c r="AD90" s="4">
        <v>10.3</v>
      </c>
      <c r="AE90" s="4">
        <v>9.8000000000000007</v>
      </c>
      <c r="AF90" s="4">
        <v>9.3000000000000007</v>
      </c>
      <c r="AG90" s="4">
        <v>8.6</v>
      </c>
      <c r="AH90" s="4">
        <v>8.1999999999999993</v>
      </c>
      <c r="AI90" s="4">
        <v>7.8</v>
      </c>
      <c r="AJ90" s="4">
        <v>86</v>
      </c>
      <c r="AL90" s="4">
        <v>6.2</v>
      </c>
      <c r="AM90" s="4">
        <v>6.4</v>
      </c>
      <c r="AN90" s="4">
        <v>6.5</v>
      </c>
      <c r="AO90" s="4" t="s">
        <v>149</v>
      </c>
      <c r="AP90" s="4">
        <v>6.1</v>
      </c>
      <c r="AQ90" s="4">
        <v>6</v>
      </c>
      <c r="AR90" s="4">
        <v>5.7</v>
      </c>
      <c r="AS90" s="4" t="s">
        <v>149</v>
      </c>
      <c r="AT90" s="4" t="s">
        <v>149</v>
      </c>
      <c r="AU90" s="4">
        <v>5.3</v>
      </c>
      <c r="AV90" s="4">
        <v>86</v>
      </c>
      <c r="BV90" s="28">
        <v>147</v>
      </c>
      <c r="BW90" s="28">
        <v>147</v>
      </c>
      <c r="BX90" s="28">
        <v>149</v>
      </c>
      <c r="BY90" s="28">
        <v>152</v>
      </c>
      <c r="BZ90" s="28">
        <v>156</v>
      </c>
      <c r="CA90" s="28">
        <v>200</v>
      </c>
      <c r="CB90" s="28">
        <v>207</v>
      </c>
      <c r="CC90" s="28">
        <v>215</v>
      </c>
      <c r="CD90" s="28">
        <v>222</v>
      </c>
      <c r="CE90" s="28">
        <v>220</v>
      </c>
      <c r="CF90" s="4">
        <v>86</v>
      </c>
      <c r="CH90" s="28">
        <v>221</v>
      </c>
      <c r="CI90" s="28">
        <v>221</v>
      </c>
      <c r="CJ90" s="28">
        <v>222</v>
      </c>
      <c r="CK90" s="28">
        <v>226</v>
      </c>
      <c r="CL90" s="28">
        <v>230</v>
      </c>
      <c r="CM90" s="28">
        <v>236</v>
      </c>
      <c r="CN90" s="28">
        <v>242</v>
      </c>
      <c r="CO90" s="28">
        <v>250</v>
      </c>
      <c r="CP90" s="28">
        <v>259</v>
      </c>
      <c r="CQ90" s="28">
        <v>259</v>
      </c>
      <c r="CR90" s="4">
        <v>86</v>
      </c>
      <c r="CT90" s="28">
        <v>255</v>
      </c>
      <c r="CU90" s="28">
        <v>250</v>
      </c>
      <c r="CV90" s="28">
        <v>245</v>
      </c>
      <c r="CW90" s="28">
        <v>240</v>
      </c>
      <c r="CX90" s="28">
        <v>235</v>
      </c>
      <c r="CY90" s="28">
        <v>235</v>
      </c>
      <c r="CZ90" s="28">
        <v>235</v>
      </c>
      <c r="DA90" s="28">
        <v>235</v>
      </c>
      <c r="DB90" s="28">
        <v>235</v>
      </c>
      <c r="DC90" s="28">
        <v>235</v>
      </c>
      <c r="DD90" s="4">
        <v>86</v>
      </c>
      <c r="DF90" s="28">
        <v>255</v>
      </c>
      <c r="DG90" s="28">
        <v>250</v>
      </c>
      <c r="DH90" s="28">
        <v>245</v>
      </c>
      <c r="DI90" s="28">
        <v>240</v>
      </c>
      <c r="DJ90" s="28">
        <v>235</v>
      </c>
      <c r="DK90" s="28">
        <v>235</v>
      </c>
      <c r="DL90" s="28">
        <v>235</v>
      </c>
      <c r="DM90" s="28">
        <v>235</v>
      </c>
      <c r="DN90" s="28">
        <v>235</v>
      </c>
      <c r="DO90" s="28">
        <v>235</v>
      </c>
      <c r="DP90" s="4">
        <v>86</v>
      </c>
      <c r="DR90" s="28">
        <v>1605</v>
      </c>
      <c r="DS90" s="28">
        <v>1620</v>
      </c>
      <c r="DT90" s="28">
        <v>1624</v>
      </c>
      <c r="DU90" s="28">
        <v>1632</v>
      </c>
      <c r="DV90" s="28">
        <v>1646</v>
      </c>
      <c r="DW90" s="28">
        <v>1704</v>
      </c>
      <c r="DX90" s="28">
        <v>1734</v>
      </c>
      <c r="DY90" s="28">
        <v>1815</v>
      </c>
      <c r="DZ90" s="28">
        <v>1853</v>
      </c>
      <c r="EA90" s="28">
        <v>1853</v>
      </c>
      <c r="EB90" s="4">
        <v>86</v>
      </c>
      <c r="ED90" s="28">
        <v>1830</v>
      </c>
      <c r="EE90" s="28">
        <v>1813</v>
      </c>
      <c r="EF90" s="28">
        <v>1812</v>
      </c>
      <c r="EG90" s="28">
        <v>1827</v>
      </c>
      <c r="EH90" s="28">
        <v>1836</v>
      </c>
      <c r="EI90" s="28">
        <v>1853</v>
      </c>
      <c r="EJ90" s="28">
        <v>1904</v>
      </c>
      <c r="EK90" s="28">
        <v>1936</v>
      </c>
      <c r="EL90" s="28">
        <v>1941</v>
      </c>
      <c r="EM90" s="28">
        <v>1941</v>
      </c>
      <c r="EN90" s="4">
        <v>86</v>
      </c>
    </row>
    <row r="91" spans="26:144" x14ac:dyDescent="0.25">
      <c r="Z91" s="4">
        <v>10</v>
      </c>
      <c r="AA91" s="4">
        <v>10.4</v>
      </c>
      <c r="AB91" s="4">
        <v>10.7</v>
      </c>
      <c r="AC91" s="4">
        <v>10.5</v>
      </c>
      <c r="AD91" s="4">
        <v>10.4</v>
      </c>
      <c r="AE91" s="4">
        <v>9.9</v>
      </c>
      <c r="AF91" s="4">
        <v>9.4</v>
      </c>
      <c r="AG91" s="4">
        <v>8.6999999999999993</v>
      </c>
      <c r="AH91" s="4">
        <v>8.3000000000000007</v>
      </c>
      <c r="AI91" s="4" t="s">
        <v>149</v>
      </c>
      <c r="AJ91" s="4">
        <v>87</v>
      </c>
      <c r="AL91" s="4">
        <v>6.3</v>
      </c>
      <c r="AM91" s="4">
        <v>6.5</v>
      </c>
      <c r="AN91" s="4">
        <v>6.6</v>
      </c>
      <c r="AO91" s="4">
        <v>6.4</v>
      </c>
      <c r="AP91" s="4">
        <v>6.2</v>
      </c>
      <c r="AQ91" s="4">
        <v>6.1</v>
      </c>
      <c r="AR91" s="4">
        <v>5.8</v>
      </c>
      <c r="AS91" s="4">
        <v>5.5</v>
      </c>
      <c r="AT91" s="4">
        <v>5.3</v>
      </c>
      <c r="AU91" s="4" t="s">
        <v>149</v>
      </c>
      <c r="AV91" s="4">
        <v>87</v>
      </c>
      <c r="BV91" s="28">
        <v>146</v>
      </c>
      <c r="BW91" s="28">
        <v>146</v>
      </c>
      <c r="BX91" s="28">
        <v>148</v>
      </c>
      <c r="BY91" s="28">
        <v>151</v>
      </c>
      <c r="BZ91" s="28">
        <v>155</v>
      </c>
      <c r="CA91" s="28">
        <v>159</v>
      </c>
      <c r="CB91" s="28">
        <v>206</v>
      </c>
      <c r="CC91" s="28">
        <v>214</v>
      </c>
      <c r="CD91" s="28">
        <v>221</v>
      </c>
      <c r="CE91" s="28">
        <v>219</v>
      </c>
      <c r="CF91" s="4">
        <v>87</v>
      </c>
      <c r="CH91" s="28">
        <v>220</v>
      </c>
      <c r="CI91" s="28">
        <v>220</v>
      </c>
      <c r="CJ91" s="28">
        <v>220</v>
      </c>
      <c r="CK91" s="28">
        <v>224</v>
      </c>
      <c r="CL91" s="28">
        <v>229</v>
      </c>
      <c r="CM91" s="28">
        <v>235</v>
      </c>
      <c r="CN91" s="28">
        <v>241</v>
      </c>
      <c r="CO91" s="28">
        <v>248</v>
      </c>
      <c r="CP91" s="28">
        <v>258</v>
      </c>
      <c r="CQ91" s="28">
        <v>258</v>
      </c>
      <c r="CR91" s="4">
        <v>87</v>
      </c>
      <c r="CT91" s="28">
        <v>258</v>
      </c>
      <c r="CU91" s="28">
        <v>253</v>
      </c>
      <c r="CV91" s="28">
        <v>248</v>
      </c>
      <c r="CW91" s="28">
        <v>243</v>
      </c>
      <c r="CX91" s="28">
        <v>238</v>
      </c>
      <c r="CY91" s="28">
        <v>238</v>
      </c>
      <c r="CZ91" s="28">
        <v>238</v>
      </c>
      <c r="DA91" s="28">
        <v>238</v>
      </c>
      <c r="DB91" s="28">
        <v>238</v>
      </c>
      <c r="DC91" s="28">
        <v>238</v>
      </c>
      <c r="DD91" s="4">
        <v>87</v>
      </c>
      <c r="DF91" s="28">
        <v>258</v>
      </c>
      <c r="DG91" s="28">
        <v>253</v>
      </c>
      <c r="DH91" s="28">
        <v>248</v>
      </c>
      <c r="DI91" s="28">
        <v>243</v>
      </c>
      <c r="DJ91" s="28">
        <v>238</v>
      </c>
      <c r="DK91" s="28">
        <v>238</v>
      </c>
      <c r="DL91" s="28">
        <v>238</v>
      </c>
      <c r="DM91" s="28">
        <v>238</v>
      </c>
      <c r="DN91" s="28">
        <v>238</v>
      </c>
      <c r="DO91" s="28">
        <v>238</v>
      </c>
      <c r="DP91" s="4">
        <v>87</v>
      </c>
      <c r="DR91" s="28">
        <v>1557</v>
      </c>
      <c r="DS91" s="28">
        <v>1610</v>
      </c>
      <c r="DT91" s="28">
        <v>1615</v>
      </c>
      <c r="DU91" s="28">
        <v>1625</v>
      </c>
      <c r="DV91" s="28">
        <v>1638</v>
      </c>
      <c r="DW91" s="28">
        <v>1655</v>
      </c>
      <c r="DX91" s="28">
        <v>1726</v>
      </c>
      <c r="DY91" s="28">
        <v>1804</v>
      </c>
      <c r="DZ91" s="28">
        <v>1845</v>
      </c>
      <c r="EA91" s="28">
        <v>1845</v>
      </c>
      <c r="EB91" s="4">
        <v>87</v>
      </c>
      <c r="ED91" s="28">
        <v>1822</v>
      </c>
      <c r="EE91" s="28">
        <v>1804</v>
      </c>
      <c r="EF91" s="28">
        <v>1802</v>
      </c>
      <c r="EG91" s="28">
        <v>1818</v>
      </c>
      <c r="EH91" s="28">
        <v>1830</v>
      </c>
      <c r="EI91" s="28">
        <v>1844</v>
      </c>
      <c r="EJ91" s="28">
        <v>1855</v>
      </c>
      <c r="EK91" s="28">
        <v>1929</v>
      </c>
      <c r="EL91" s="28">
        <v>1929</v>
      </c>
      <c r="EM91" s="28">
        <v>1929</v>
      </c>
      <c r="EN91" s="4">
        <v>87</v>
      </c>
    </row>
    <row r="92" spans="26:144" x14ac:dyDescent="0.25">
      <c r="Z92" s="4">
        <v>10.3</v>
      </c>
      <c r="AA92" s="4">
        <v>10.6</v>
      </c>
      <c r="AB92" s="4">
        <v>10.9</v>
      </c>
      <c r="AC92" s="4">
        <v>10.7</v>
      </c>
      <c r="AD92" s="4">
        <v>10.5</v>
      </c>
      <c r="AE92" s="4">
        <v>10.1</v>
      </c>
      <c r="AF92" s="4">
        <v>9.5</v>
      </c>
      <c r="AG92" s="4">
        <v>8.8000000000000007</v>
      </c>
      <c r="AH92" s="4">
        <v>8.4</v>
      </c>
      <c r="AI92" s="4">
        <v>7.9</v>
      </c>
      <c r="AJ92" s="4">
        <v>88</v>
      </c>
      <c r="AL92" s="4">
        <v>6.4</v>
      </c>
      <c r="AM92" s="4">
        <v>6.6</v>
      </c>
      <c r="AN92" s="4">
        <v>6.7</v>
      </c>
      <c r="AO92" s="4">
        <v>6.5</v>
      </c>
      <c r="AP92" s="4">
        <v>6.3</v>
      </c>
      <c r="AQ92" s="4">
        <v>6.2</v>
      </c>
      <c r="AR92" s="4" t="s">
        <v>149</v>
      </c>
      <c r="AS92" s="4" t="s">
        <v>149</v>
      </c>
      <c r="AT92" s="4" t="s">
        <v>149</v>
      </c>
      <c r="AU92" s="4">
        <v>5.4</v>
      </c>
      <c r="AV92" s="4">
        <v>88</v>
      </c>
      <c r="BV92" s="28">
        <v>145</v>
      </c>
      <c r="BW92" s="28">
        <v>145</v>
      </c>
      <c r="BX92" s="28">
        <v>147</v>
      </c>
      <c r="BY92" s="28">
        <v>150</v>
      </c>
      <c r="BZ92" s="28">
        <v>154</v>
      </c>
      <c r="CA92" s="28">
        <v>158</v>
      </c>
      <c r="CB92" s="28">
        <v>205</v>
      </c>
      <c r="CC92" s="28">
        <v>213</v>
      </c>
      <c r="CD92" s="28">
        <v>220</v>
      </c>
      <c r="CE92" s="28">
        <v>218</v>
      </c>
      <c r="CF92" s="4">
        <v>88</v>
      </c>
      <c r="CH92" s="28">
        <v>218</v>
      </c>
      <c r="CI92" s="28">
        <v>218</v>
      </c>
      <c r="CJ92" s="28">
        <v>219</v>
      </c>
      <c r="CK92" s="28">
        <v>223</v>
      </c>
      <c r="CL92" s="28">
        <v>227</v>
      </c>
      <c r="CM92" s="28">
        <v>233</v>
      </c>
      <c r="CN92" s="28">
        <v>240</v>
      </c>
      <c r="CO92" s="28">
        <v>246</v>
      </c>
      <c r="CP92" s="28">
        <v>257</v>
      </c>
      <c r="CQ92" s="28">
        <v>257</v>
      </c>
      <c r="CR92" s="4">
        <v>88</v>
      </c>
      <c r="CT92" s="28">
        <v>301</v>
      </c>
      <c r="CU92" s="28">
        <v>256</v>
      </c>
      <c r="CV92" s="28">
        <v>251</v>
      </c>
      <c r="CW92" s="28">
        <v>246</v>
      </c>
      <c r="CX92" s="28">
        <v>241</v>
      </c>
      <c r="CY92" s="28">
        <v>241</v>
      </c>
      <c r="CZ92" s="28">
        <v>241</v>
      </c>
      <c r="DA92" s="28">
        <v>241</v>
      </c>
      <c r="DB92" s="28">
        <v>241</v>
      </c>
      <c r="DC92" s="28">
        <v>241</v>
      </c>
      <c r="DD92" s="4">
        <v>88</v>
      </c>
      <c r="DF92" s="28">
        <v>301</v>
      </c>
      <c r="DG92" s="28">
        <v>256</v>
      </c>
      <c r="DH92" s="28">
        <v>251</v>
      </c>
      <c r="DI92" s="28">
        <v>246</v>
      </c>
      <c r="DJ92" s="28">
        <v>241</v>
      </c>
      <c r="DK92" s="28">
        <v>241</v>
      </c>
      <c r="DL92" s="28">
        <v>241</v>
      </c>
      <c r="DM92" s="28">
        <v>241</v>
      </c>
      <c r="DN92" s="28">
        <v>241</v>
      </c>
      <c r="DO92" s="28">
        <v>241</v>
      </c>
      <c r="DP92" s="4">
        <v>88</v>
      </c>
      <c r="DR92" s="28">
        <v>1548</v>
      </c>
      <c r="DS92" s="28">
        <v>1601</v>
      </c>
      <c r="DT92" s="28">
        <v>1605</v>
      </c>
      <c r="DU92" s="28">
        <v>1616</v>
      </c>
      <c r="DV92" s="28">
        <v>1630</v>
      </c>
      <c r="DW92" s="28">
        <v>1647</v>
      </c>
      <c r="DX92" s="28">
        <v>1716</v>
      </c>
      <c r="DY92" s="28">
        <v>1757</v>
      </c>
      <c r="DZ92" s="28">
        <v>1836</v>
      </c>
      <c r="EA92" s="28">
        <v>1836</v>
      </c>
      <c r="EB92" s="4">
        <v>88</v>
      </c>
      <c r="ED92" s="28">
        <v>1813</v>
      </c>
      <c r="EE92" s="28">
        <v>1757</v>
      </c>
      <c r="EF92" s="28">
        <v>1755</v>
      </c>
      <c r="EG92" s="28">
        <v>1809</v>
      </c>
      <c r="EH92" s="28">
        <v>1820</v>
      </c>
      <c r="EI92" s="28">
        <v>1835</v>
      </c>
      <c r="EJ92" s="28">
        <v>1844</v>
      </c>
      <c r="EK92" s="28">
        <v>1914</v>
      </c>
      <c r="EL92" s="28">
        <v>1914</v>
      </c>
      <c r="EM92" s="28">
        <v>1914</v>
      </c>
      <c r="EN92" s="4">
        <v>88</v>
      </c>
    </row>
    <row r="93" spans="26:144" x14ac:dyDescent="0.25">
      <c r="Z93" s="4">
        <v>10.4</v>
      </c>
      <c r="AA93" s="4">
        <v>10.7</v>
      </c>
      <c r="AB93" s="4">
        <v>11</v>
      </c>
      <c r="AC93" s="4">
        <v>10.8</v>
      </c>
      <c r="AD93" s="4">
        <v>10.6</v>
      </c>
      <c r="AE93" s="4">
        <v>10.3</v>
      </c>
      <c r="AF93" s="4">
        <v>9.6</v>
      </c>
      <c r="AG93" s="4">
        <v>8.9</v>
      </c>
      <c r="AH93" s="4" t="s">
        <v>149</v>
      </c>
      <c r="AI93" s="4" t="s">
        <v>149</v>
      </c>
      <c r="AJ93" s="4">
        <v>89</v>
      </c>
      <c r="AL93" s="4" t="s">
        <v>149</v>
      </c>
      <c r="AM93" s="4">
        <v>6.7</v>
      </c>
      <c r="AN93" s="4">
        <v>6.8</v>
      </c>
      <c r="AO93" s="4">
        <v>6.7</v>
      </c>
      <c r="AP93" s="4" t="s">
        <v>149</v>
      </c>
      <c r="AQ93" s="4">
        <v>6.3</v>
      </c>
      <c r="AR93" s="4">
        <v>5.9</v>
      </c>
      <c r="AS93" s="4">
        <v>5.6</v>
      </c>
      <c r="AT93" s="4">
        <v>5.4</v>
      </c>
      <c r="AU93" s="4" t="s">
        <v>149</v>
      </c>
      <c r="AV93" s="4">
        <v>89</v>
      </c>
      <c r="BV93" s="28">
        <v>144</v>
      </c>
      <c r="BW93" s="28">
        <v>144</v>
      </c>
      <c r="BX93" s="28">
        <v>146</v>
      </c>
      <c r="BY93" s="28">
        <v>149</v>
      </c>
      <c r="BZ93" s="28">
        <v>153</v>
      </c>
      <c r="CA93" s="28">
        <v>157</v>
      </c>
      <c r="CB93" s="28">
        <v>203</v>
      </c>
      <c r="CC93" s="28">
        <v>211</v>
      </c>
      <c r="CD93" s="28">
        <v>219</v>
      </c>
      <c r="CE93" s="28">
        <v>217</v>
      </c>
      <c r="CF93" s="4">
        <v>89</v>
      </c>
      <c r="CH93" s="28">
        <v>217</v>
      </c>
      <c r="CI93" s="28">
        <v>216</v>
      </c>
      <c r="CJ93" s="28">
        <v>218</v>
      </c>
      <c r="CK93" s="28">
        <v>221</v>
      </c>
      <c r="CL93" s="28">
        <v>226</v>
      </c>
      <c r="CM93" s="28">
        <v>231</v>
      </c>
      <c r="CN93" s="28">
        <v>238</v>
      </c>
      <c r="CO93" s="28">
        <v>245</v>
      </c>
      <c r="CP93" s="28">
        <v>255</v>
      </c>
      <c r="CQ93" s="28">
        <v>255</v>
      </c>
      <c r="CR93" s="4">
        <v>89</v>
      </c>
      <c r="CT93" s="28">
        <v>304</v>
      </c>
      <c r="CU93" s="28">
        <v>259</v>
      </c>
      <c r="CV93" s="28">
        <v>254</v>
      </c>
      <c r="CW93" s="28">
        <v>249</v>
      </c>
      <c r="CX93" s="28">
        <v>244</v>
      </c>
      <c r="CY93" s="28">
        <v>244</v>
      </c>
      <c r="CZ93" s="28">
        <v>244</v>
      </c>
      <c r="DA93" s="28">
        <v>244</v>
      </c>
      <c r="DB93" s="28">
        <v>244</v>
      </c>
      <c r="DC93" s="28">
        <v>244</v>
      </c>
      <c r="DD93" s="4">
        <v>89</v>
      </c>
      <c r="DF93" s="28">
        <v>304</v>
      </c>
      <c r="DG93" s="28">
        <v>259</v>
      </c>
      <c r="DH93" s="28">
        <v>254</v>
      </c>
      <c r="DI93" s="28">
        <v>249</v>
      </c>
      <c r="DJ93" s="28">
        <v>244</v>
      </c>
      <c r="DK93" s="28">
        <v>244</v>
      </c>
      <c r="DL93" s="28">
        <v>244</v>
      </c>
      <c r="DM93" s="28">
        <v>244</v>
      </c>
      <c r="DN93" s="28">
        <v>244</v>
      </c>
      <c r="DO93" s="28">
        <v>244</v>
      </c>
      <c r="DP93" s="4">
        <v>89</v>
      </c>
      <c r="DR93" s="28">
        <v>1539</v>
      </c>
      <c r="DS93" s="28">
        <v>1553</v>
      </c>
      <c r="DT93" s="28">
        <v>1558</v>
      </c>
      <c r="DU93" s="28">
        <v>1607</v>
      </c>
      <c r="DV93" s="28">
        <v>1620</v>
      </c>
      <c r="DW93" s="28">
        <v>1638</v>
      </c>
      <c r="DX93" s="28">
        <v>1707</v>
      </c>
      <c r="DY93" s="28">
        <v>1748</v>
      </c>
      <c r="DZ93" s="28">
        <v>1825</v>
      </c>
      <c r="EA93" s="28">
        <v>1825</v>
      </c>
      <c r="EB93" s="4">
        <v>89</v>
      </c>
      <c r="ED93" s="28">
        <v>1804</v>
      </c>
      <c r="EE93" s="28">
        <v>1747</v>
      </c>
      <c r="EF93" s="28">
        <v>1746</v>
      </c>
      <c r="EG93" s="28">
        <v>1800</v>
      </c>
      <c r="EH93" s="28">
        <v>1810</v>
      </c>
      <c r="EI93" s="28">
        <v>1826</v>
      </c>
      <c r="EJ93" s="28">
        <v>1834</v>
      </c>
      <c r="EK93" s="28">
        <v>1902</v>
      </c>
      <c r="EL93" s="28">
        <v>1904</v>
      </c>
      <c r="EM93" s="28">
        <v>1904</v>
      </c>
      <c r="EN93" s="4">
        <v>89</v>
      </c>
    </row>
    <row r="94" spans="26:144" x14ac:dyDescent="0.25">
      <c r="Z94" s="4">
        <v>10.5</v>
      </c>
      <c r="AA94" s="4">
        <v>11</v>
      </c>
      <c r="AB94" s="4">
        <v>11.1</v>
      </c>
      <c r="AC94" s="4">
        <v>11</v>
      </c>
      <c r="AD94" s="4">
        <v>10.7</v>
      </c>
      <c r="AE94" s="4">
        <v>10.4</v>
      </c>
      <c r="AF94" s="4">
        <v>9.6999999999999993</v>
      </c>
      <c r="AG94" s="4">
        <v>9</v>
      </c>
      <c r="AH94" s="4">
        <v>8.5</v>
      </c>
      <c r="AI94" s="4">
        <v>8</v>
      </c>
      <c r="AJ94" s="4">
        <v>90</v>
      </c>
      <c r="AL94" s="4">
        <v>6.5</v>
      </c>
      <c r="AM94" s="4">
        <v>6.8</v>
      </c>
      <c r="AN94" s="4">
        <v>6.9</v>
      </c>
      <c r="AO94" s="4">
        <v>6.8</v>
      </c>
      <c r="AP94" s="4">
        <v>6.4</v>
      </c>
      <c r="AQ94" s="4">
        <v>6.4</v>
      </c>
      <c r="AR94" s="4">
        <v>6</v>
      </c>
      <c r="AS94" s="4">
        <v>5.7</v>
      </c>
      <c r="AT94" s="4">
        <v>5.5</v>
      </c>
      <c r="AU94" s="4">
        <v>5.5</v>
      </c>
      <c r="AV94" s="4">
        <v>90</v>
      </c>
      <c r="BV94" s="28">
        <v>143</v>
      </c>
      <c r="BW94" s="28">
        <v>143</v>
      </c>
      <c r="BX94" s="28">
        <v>145</v>
      </c>
      <c r="BY94" s="28">
        <v>148</v>
      </c>
      <c r="BZ94" s="28">
        <v>152</v>
      </c>
      <c r="CA94" s="28">
        <v>156</v>
      </c>
      <c r="CB94" s="28">
        <v>202</v>
      </c>
      <c r="CC94" s="28">
        <v>210</v>
      </c>
      <c r="CD94" s="28">
        <v>217</v>
      </c>
      <c r="CE94" s="28" t="s">
        <v>149</v>
      </c>
      <c r="CF94" s="4">
        <v>90</v>
      </c>
      <c r="CH94" s="28">
        <v>216</v>
      </c>
      <c r="CI94" s="28">
        <v>215</v>
      </c>
      <c r="CJ94" s="28">
        <v>216</v>
      </c>
      <c r="CK94" s="28">
        <v>220</v>
      </c>
      <c r="CL94" s="28">
        <v>225</v>
      </c>
      <c r="CM94" s="28">
        <v>230</v>
      </c>
      <c r="CN94" s="28">
        <v>237</v>
      </c>
      <c r="CO94" s="28">
        <v>244</v>
      </c>
      <c r="CP94" s="28">
        <v>254</v>
      </c>
      <c r="CQ94" s="28">
        <v>254</v>
      </c>
      <c r="CR94" s="4">
        <v>90</v>
      </c>
      <c r="CT94" s="28">
        <v>308</v>
      </c>
      <c r="CU94" s="28">
        <v>303</v>
      </c>
      <c r="CV94" s="28">
        <v>258</v>
      </c>
      <c r="CW94" s="28">
        <v>253</v>
      </c>
      <c r="CX94" s="28">
        <v>247</v>
      </c>
      <c r="CY94" s="28">
        <v>247</v>
      </c>
      <c r="CZ94" s="28">
        <v>247</v>
      </c>
      <c r="DA94" s="28">
        <v>247</v>
      </c>
      <c r="DB94" s="28">
        <v>247</v>
      </c>
      <c r="DC94" s="28">
        <v>247</v>
      </c>
      <c r="DD94" s="4">
        <v>90</v>
      </c>
      <c r="DF94" s="28">
        <v>308</v>
      </c>
      <c r="DG94" s="28">
        <v>303</v>
      </c>
      <c r="DH94" s="28">
        <v>258</v>
      </c>
      <c r="DI94" s="28">
        <v>253</v>
      </c>
      <c r="DJ94" s="28">
        <v>247</v>
      </c>
      <c r="DK94" s="28">
        <v>247</v>
      </c>
      <c r="DL94" s="28">
        <v>247</v>
      </c>
      <c r="DM94" s="28">
        <v>247</v>
      </c>
      <c r="DN94" s="28">
        <v>247</v>
      </c>
      <c r="DO94" s="28">
        <v>247</v>
      </c>
      <c r="DP94" s="4">
        <v>90</v>
      </c>
      <c r="DR94" s="28">
        <v>1530</v>
      </c>
      <c r="DS94" s="28">
        <v>1543</v>
      </c>
      <c r="DT94" s="28">
        <v>1548</v>
      </c>
      <c r="DU94" s="28">
        <v>1558</v>
      </c>
      <c r="DV94" s="28">
        <v>1610</v>
      </c>
      <c r="DW94" s="28">
        <v>1628</v>
      </c>
      <c r="DX94" s="28">
        <v>1657</v>
      </c>
      <c r="DY94" s="28">
        <v>1736</v>
      </c>
      <c r="DZ94" s="28">
        <v>1817</v>
      </c>
      <c r="EA94" s="28">
        <v>1817</v>
      </c>
      <c r="EB94" s="4">
        <v>90</v>
      </c>
      <c r="ED94" s="28">
        <v>1756</v>
      </c>
      <c r="EE94" s="28">
        <v>1737</v>
      </c>
      <c r="EF94" s="28">
        <v>1735</v>
      </c>
      <c r="EG94" s="28">
        <v>1750</v>
      </c>
      <c r="EH94" s="28">
        <v>1800</v>
      </c>
      <c r="EI94" s="28">
        <v>1816</v>
      </c>
      <c r="EJ94" s="28">
        <v>1824</v>
      </c>
      <c r="EK94" s="28">
        <v>1853</v>
      </c>
      <c r="EL94" s="28">
        <v>1859</v>
      </c>
      <c r="EM94" s="28">
        <v>1859</v>
      </c>
      <c r="EN94" s="4">
        <v>90</v>
      </c>
    </row>
    <row r="95" spans="26:144" x14ac:dyDescent="0.25">
      <c r="Z95" s="4">
        <v>10.6</v>
      </c>
      <c r="AA95" s="4">
        <v>11.1</v>
      </c>
      <c r="AB95" s="4">
        <v>11.3</v>
      </c>
      <c r="AC95" s="4">
        <v>11.2</v>
      </c>
      <c r="AD95" s="4">
        <v>10.9</v>
      </c>
      <c r="AE95" s="4">
        <v>10.5</v>
      </c>
      <c r="AF95" s="4">
        <v>9.9</v>
      </c>
      <c r="AG95" s="4">
        <v>9.1</v>
      </c>
      <c r="AH95" s="4">
        <v>8.6999999999999993</v>
      </c>
      <c r="AI95" s="4">
        <v>8.1</v>
      </c>
      <c r="AJ95" s="4">
        <v>91</v>
      </c>
      <c r="AL95" s="4">
        <v>6.6</v>
      </c>
      <c r="AM95" s="4">
        <v>6.9</v>
      </c>
      <c r="AN95" s="4">
        <v>7</v>
      </c>
      <c r="AO95" s="4">
        <v>6.9</v>
      </c>
      <c r="AP95" s="4">
        <v>6.6</v>
      </c>
      <c r="AQ95" s="4">
        <v>6.5</v>
      </c>
      <c r="AR95" s="4">
        <v>6.1</v>
      </c>
      <c r="AS95" s="4">
        <v>5.8</v>
      </c>
      <c r="AT95" s="4">
        <v>5.6</v>
      </c>
      <c r="AU95" s="4">
        <v>5.6</v>
      </c>
      <c r="AV95" s="4">
        <v>91</v>
      </c>
      <c r="BV95" s="28">
        <v>142</v>
      </c>
      <c r="BW95" s="28">
        <v>142</v>
      </c>
      <c r="BX95" s="28">
        <v>143</v>
      </c>
      <c r="BY95" s="28">
        <v>146</v>
      </c>
      <c r="BZ95" s="28">
        <v>150</v>
      </c>
      <c r="CA95" s="28">
        <v>154</v>
      </c>
      <c r="CB95" s="28">
        <v>201</v>
      </c>
      <c r="CC95" s="28">
        <v>209</v>
      </c>
      <c r="CD95" s="28">
        <v>216</v>
      </c>
      <c r="CE95" s="28" t="s">
        <v>149</v>
      </c>
      <c r="CF95" s="4">
        <v>91</v>
      </c>
      <c r="CH95" s="28">
        <v>214</v>
      </c>
      <c r="CI95" s="28">
        <v>213</v>
      </c>
      <c r="CJ95" s="28">
        <v>215</v>
      </c>
      <c r="CK95" s="28">
        <v>218</v>
      </c>
      <c r="CL95" s="28">
        <v>223</v>
      </c>
      <c r="CM95" s="28">
        <v>228</v>
      </c>
      <c r="CN95" s="28">
        <v>235</v>
      </c>
      <c r="CO95" s="28">
        <v>242</v>
      </c>
      <c r="CP95" s="28">
        <v>252</v>
      </c>
      <c r="CQ95" s="28">
        <v>252</v>
      </c>
      <c r="CR95" s="4">
        <v>91</v>
      </c>
      <c r="CT95" s="28">
        <v>311</v>
      </c>
      <c r="CU95" s="28">
        <v>306</v>
      </c>
      <c r="CV95" s="28">
        <v>301</v>
      </c>
      <c r="CW95" s="28">
        <v>256</v>
      </c>
      <c r="CX95" s="28">
        <v>251</v>
      </c>
      <c r="CY95" s="28">
        <v>251</v>
      </c>
      <c r="CZ95" s="28">
        <v>251</v>
      </c>
      <c r="DA95" s="28">
        <v>251</v>
      </c>
      <c r="DB95" s="28">
        <v>251</v>
      </c>
      <c r="DC95" s="28">
        <v>251</v>
      </c>
      <c r="DD95" s="4">
        <v>91</v>
      </c>
      <c r="DF95" s="28">
        <v>311</v>
      </c>
      <c r="DG95" s="28">
        <v>306</v>
      </c>
      <c r="DH95" s="28">
        <v>301</v>
      </c>
      <c r="DI95" s="28">
        <v>256</v>
      </c>
      <c r="DJ95" s="28">
        <v>251</v>
      </c>
      <c r="DK95" s="28">
        <v>251</v>
      </c>
      <c r="DL95" s="28">
        <v>251</v>
      </c>
      <c r="DM95" s="28">
        <v>251</v>
      </c>
      <c r="DN95" s="28">
        <v>251</v>
      </c>
      <c r="DO95" s="28">
        <v>251</v>
      </c>
      <c r="DP95" s="4">
        <v>91</v>
      </c>
      <c r="DR95" s="28">
        <v>1520</v>
      </c>
      <c r="DS95" s="28">
        <v>1532</v>
      </c>
      <c r="DT95" s="28">
        <v>1539</v>
      </c>
      <c r="DU95" s="28">
        <v>1549</v>
      </c>
      <c r="DV95" s="28">
        <v>1600</v>
      </c>
      <c r="DW95" s="28">
        <v>1618</v>
      </c>
      <c r="DX95" s="28">
        <v>1646</v>
      </c>
      <c r="DY95" s="28">
        <v>1726</v>
      </c>
      <c r="DZ95" s="28">
        <v>1807</v>
      </c>
      <c r="EA95" s="28">
        <v>1807</v>
      </c>
      <c r="EB95" s="4">
        <v>91</v>
      </c>
      <c r="ED95" s="28">
        <v>1747</v>
      </c>
      <c r="EE95" s="28">
        <v>1728</v>
      </c>
      <c r="EF95" s="28">
        <v>1727</v>
      </c>
      <c r="EG95" s="28">
        <v>1741</v>
      </c>
      <c r="EH95" s="28">
        <v>1752</v>
      </c>
      <c r="EI95" s="28">
        <v>1806</v>
      </c>
      <c r="EJ95" s="28">
        <v>1812</v>
      </c>
      <c r="EK95" s="28">
        <v>1840</v>
      </c>
      <c r="EL95" s="28">
        <v>1856</v>
      </c>
      <c r="EM95" s="28">
        <v>1856</v>
      </c>
      <c r="EN95" s="4">
        <v>91</v>
      </c>
    </row>
    <row r="96" spans="26:144" x14ac:dyDescent="0.25">
      <c r="Z96" s="4">
        <v>10.7</v>
      </c>
      <c r="AA96" s="4">
        <v>11.3</v>
      </c>
      <c r="AB96" s="4">
        <v>11.4</v>
      </c>
      <c r="AC96" s="4">
        <v>11.3</v>
      </c>
      <c r="AD96" s="4">
        <v>11.1</v>
      </c>
      <c r="AE96" s="4">
        <v>10.6</v>
      </c>
      <c r="AF96" s="4">
        <v>10</v>
      </c>
      <c r="AG96" s="4">
        <v>9.1999999999999993</v>
      </c>
      <c r="AH96" s="4">
        <v>8.8000000000000007</v>
      </c>
      <c r="AI96" s="4">
        <v>8.1999999999999993</v>
      </c>
      <c r="AJ96" s="4">
        <v>92</v>
      </c>
      <c r="AL96" s="4">
        <v>6.8</v>
      </c>
      <c r="AM96" s="4">
        <v>7</v>
      </c>
      <c r="AN96" s="4">
        <v>7.1</v>
      </c>
      <c r="AO96" s="4">
        <v>7</v>
      </c>
      <c r="AP96" s="4" t="s">
        <v>149</v>
      </c>
      <c r="AQ96" s="4">
        <v>6.6</v>
      </c>
      <c r="AR96" s="4" t="s">
        <v>149</v>
      </c>
      <c r="AS96" s="4">
        <v>5.9</v>
      </c>
      <c r="AT96" s="4">
        <v>5.7</v>
      </c>
      <c r="AU96" s="4">
        <v>5.7</v>
      </c>
      <c r="AV96" s="4">
        <v>92</v>
      </c>
      <c r="BV96" s="28">
        <v>141</v>
      </c>
      <c r="BW96" s="28">
        <v>141</v>
      </c>
      <c r="BX96" s="28">
        <v>142</v>
      </c>
      <c r="BY96" s="28">
        <v>145</v>
      </c>
      <c r="BZ96" s="28">
        <v>149</v>
      </c>
      <c r="CA96" s="28">
        <v>153</v>
      </c>
      <c r="CB96" s="28">
        <v>200</v>
      </c>
      <c r="CC96" s="28">
        <v>207</v>
      </c>
      <c r="CD96" s="28">
        <v>215</v>
      </c>
      <c r="CE96" s="28" t="s">
        <v>149</v>
      </c>
      <c r="CF96" s="4">
        <v>92</v>
      </c>
      <c r="CH96" s="28">
        <v>213</v>
      </c>
      <c r="CI96" s="28">
        <v>212</v>
      </c>
      <c r="CJ96" s="28">
        <v>213</v>
      </c>
      <c r="CK96" s="28">
        <v>217</v>
      </c>
      <c r="CL96" s="28">
        <v>221</v>
      </c>
      <c r="CM96" s="28">
        <v>227</v>
      </c>
      <c r="CN96" s="28">
        <v>233</v>
      </c>
      <c r="CO96" s="28">
        <v>241</v>
      </c>
      <c r="CP96" s="28">
        <v>248</v>
      </c>
      <c r="CQ96" s="28">
        <v>248</v>
      </c>
      <c r="CR96" s="4">
        <v>92</v>
      </c>
      <c r="CT96" s="28">
        <v>314</v>
      </c>
      <c r="CU96" s="28">
        <v>309</v>
      </c>
      <c r="CV96" s="28">
        <v>304</v>
      </c>
      <c r="CW96" s="28">
        <v>259</v>
      </c>
      <c r="CX96" s="28">
        <v>254</v>
      </c>
      <c r="CY96" s="28">
        <v>254</v>
      </c>
      <c r="CZ96" s="28">
        <v>254</v>
      </c>
      <c r="DA96" s="28">
        <v>254</v>
      </c>
      <c r="DB96" s="28">
        <v>254</v>
      </c>
      <c r="DC96" s="28">
        <v>254</v>
      </c>
      <c r="DD96" s="4">
        <v>92</v>
      </c>
      <c r="DF96" s="28">
        <v>314</v>
      </c>
      <c r="DG96" s="28">
        <v>309</v>
      </c>
      <c r="DH96" s="28">
        <v>304</v>
      </c>
      <c r="DI96" s="28">
        <v>259</v>
      </c>
      <c r="DJ96" s="28">
        <v>254</v>
      </c>
      <c r="DK96" s="28">
        <v>254</v>
      </c>
      <c r="DL96" s="28">
        <v>254</v>
      </c>
      <c r="DM96" s="28">
        <v>254</v>
      </c>
      <c r="DN96" s="28">
        <v>254</v>
      </c>
      <c r="DO96" s="28">
        <v>254</v>
      </c>
      <c r="DP96" s="4">
        <v>92</v>
      </c>
      <c r="DR96" s="28">
        <v>1511</v>
      </c>
      <c r="DS96" s="28">
        <v>1523</v>
      </c>
      <c r="DT96" s="28">
        <v>1530</v>
      </c>
      <c r="DU96" s="28">
        <v>1539</v>
      </c>
      <c r="DV96" s="28">
        <v>1551</v>
      </c>
      <c r="DW96" s="28">
        <v>1606</v>
      </c>
      <c r="DX96" s="28">
        <v>1636</v>
      </c>
      <c r="DY96" s="28">
        <v>1716</v>
      </c>
      <c r="DZ96" s="28">
        <v>1757</v>
      </c>
      <c r="EA96" s="28">
        <v>1757</v>
      </c>
      <c r="EB96" s="4">
        <v>92</v>
      </c>
      <c r="ED96" s="28">
        <v>1737</v>
      </c>
      <c r="EE96" s="28">
        <v>1716</v>
      </c>
      <c r="EF96" s="28">
        <v>1717</v>
      </c>
      <c r="EG96" s="28">
        <v>1730</v>
      </c>
      <c r="EH96" s="28">
        <v>1741</v>
      </c>
      <c r="EI96" s="28">
        <v>1756</v>
      </c>
      <c r="EJ96" s="28">
        <v>1800</v>
      </c>
      <c r="EK96" s="28">
        <v>1830</v>
      </c>
      <c r="EL96" s="28">
        <v>1848</v>
      </c>
      <c r="EM96" s="28">
        <v>1848</v>
      </c>
      <c r="EN96" s="4">
        <v>92</v>
      </c>
    </row>
    <row r="97" spans="26:144" x14ac:dyDescent="0.25">
      <c r="Z97" s="4">
        <v>10.9</v>
      </c>
      <c r="AA97" s="4">
        <v>11.4</v>
      </c>
      <c r="AB97" s="4">
        <v>11.6</v>
      </c>
      <c r="AC97" s="4">
        <v>11.4</v>
      </c>
      <c r="AD97" s="4">
        <v>11.2</v>
      </c>
      <c r="AE97" s="4">
        <v>10.7</v>
      </c>
      <c r="AF97" s="4">
        <v>10.1</v>
      </c>
      <c r="AG97" s="4">
        <v>9.3000000000000007</v>
      </c>
      <c r="AH97" s="4">
        <v>8.9</v>
      </c>
      <c r="AI97" s="4">
        <v>8.3000000000000007</v>
      </c>
      <c r="AJ97" s="4">
        <v>93</v>
      </c>
      <c r="AL97" s="4">
        <v>6.9</v>
      </c>
      <c r="AM97" s="4">
        <v>7.1</v>
      </c>
      <c r="AN97" s="4">
        <v>7.2</v>
      </c>
      <c r="AO97" s="4">
        <v>7.1</v>
      </c>
      <c r="AP97" s="4">
        <v>6.7</v>
      </c>
      <c r="AQ97" s="4">
        <v>6.7</v>
      </c>
      <c r="AR97" s="4" t="s">
        <v>149</v>
      </c>
      <c r="AS97" s="4">
        <v>6</v>
      </c>
      <c r="AT97" s="4">
        <v>5.8</v>
      </c>
      <c r="AU97" s="4">
        <v>5.8</v>
      </c>
      <c r="AV97" s="4">
        <v>93</v>
      </c>
      <c r="BV97" s="28">
        <v>140</v>
      </c>
      <c r="BW97" s="28">
        <v>140</v>
      </c>
      <c r="BX97" s="28">
        <v>141</v>
      </c>
      <c r="BY97" s="28">
        <v>144</v>
      </c>
      <c r="BZ97" s="28">
        <v>148</v>
      </c>
      <c r="CA97" s="28">
        <v>152</v>
      </c>
      <c r="CB97" s="28">
        <v>159</v>
      </c>
      <c r="CC97" s="28">
        <v>206</v>
      </c>
      <c r="CD97" s="28">
        <v>213</v>
      </c>
      <c r="CE97" s="28">
        <v>216</v>
      </c>
      <c r="CF97" s="4">
        <v>93</v>
      </c>
      <c r="CH97" s="28">
        <v>212</v>
      </c>
      <c r="CI97" s="28">
        <v>210</v>
      </c>
      <c r="CJ97" s="28">
        <v>212</v>
      </c>
      <c r="CK97" s="28">
        <v>215</v>
      </c>
      <c r="CL97" s="28">
        <v>220</v>
      </c>
      <c r="CM97" s="28">
        <v>225</v>
      </c>
      <c r="CN97" s="28">
        <v>231</v>
      </c>
      <c r="CO97" s="28">
        <v>240</v>
      </c>
      <c r="CP97" s="28">
        <v>246</v>
      </c>
      <c r="CQ97" s="28">
        <v>246</v>
      </c>
      <c r="CR97" s="4">
        <v>93</v>
      </c>
      <c r="CT97" s="28">
        <v>317</v>
      </c>
      <c r="CU97" s="28">
        <v>312</v>
      </c>
      <c r="CV97" s="28">
        <v>307</v>
      </c>
      <c r="CW97" s="28">
        <v>302</v>
      </c>
      <c r="CX97" s="28">
        <v>257</v>
      </c>
      <c r="CY97" s="28">
        <v>257</v>
      </c>
      <c r="CZ97" s="28">
        <v>257</v>
      </c>
      <c r="DA97" s="28">
        <v>257</v>
      </c>
      <c r="DB97" s="28">
        <v>257</v>
      </c>
      <c r="DC97" s="28">
        <v>257</v>
      </c>
      <c r="DD97" s="4">
        <v>93</v>
      </c>
      <c r="DF97" s="28">
        <v>317</v>
      </c>
      <c r="DG97" s="28">
        <v>312</v>
      </c>
      <c r="DH97" s="28">
        <v>307</v>
      </c>
      <c r="DI97" s="28">
        <v>302</v>
      </c>
      <c r="DJ97" s="28">
        <v>257</v>
      </c>
      <c r="DK97" s="28">
        <v>257</v>
      </c>
      <c r="DL97" s="28">
        <v>257</v>
      </c>
      <c r="DM97" s="28">
        <v>257</v>
      </c>
      <c r="DN97" s="28">
        <v>257</v>
      </c>
      <c r="DO97" s="28">
        <v>257</v>
      </c>
      <c r="DP97" s="4">
        <v>93</v>
      </c>
      <c r="DR97" s="28">
        <v>1500</v>
      </c>
      <c r="DS97" s="28">
        <v>1513</v>
      </c>
      <c r="DT97" s="28">
        <v>1519</v>
      </c>
      <c r="DU97" s="28">
        <v>1530</v>
      </c>
      <c r="DV97" s="28">
        <v>1541</v>
      </c>
      <c r="DW97" s="28">
        <v>1556</v>
      </c>
      <c r="DX97" s="28">
        <v>1627</v>
      </c>
      <c r="DY97" s="28">
        <v>1706</v>
      </c>
      <c r="DZ97" s="28">
        <v>1745</v>
      </c>
      <c r="EA97" s="28">
        <v>1745</v>
      </c>
      <c r="EB97" s="4">
        <v>93</v>
      </c>
      <c r="ED97" s="28">
        <v>1727</v>
      </c>
      <c r="EE97" s="28">
        <v>1704</v>
      </c>
      <c r="EF97" s="28">
        <v>1705</v>
      </c>
      <c r="EG97" s="28">
        <v>1720</v>
      </c>
      <c r="EH97" s="28">
        <v>1730</v>
      </c>
      <c r="EI97" s="28">
        <v>1747</v>
      </c>
      <c r="EJ97" s="28">
        <v>1753</v>
      </c>
      <c r="EK97" s="28">
        <v>1820</v>
      </c>
      <c r="EL97" s="28">
        <v>1846</v>
      </c>
      <c r="EM97" s="28">
        <v>1846</v>
      </c>
      <c r="EN97" s="4">
        <v>93</v>
      </c>
    </row>
    <row r="98" spans="26:144" x14ac:dyDescent="0.25">
      <c r="Z98" s="4">
        <v>11</v>
      </c>
      <c r="AA98" s="4">
        <v>11.5</v>
      </c>
      <c r="AB98" s="4">
        <v>11.7</v>
      </c>
      <c r="AC98" s="4">
        <v>11.6</v>
      </c>
      <c r="AD98" s="4">
        <v>11.4</v>
      </c>
      <c r="AE98" s="4">
        <v>10.8</v>
      </c>
      <c r="AF98" s="4">
        <v>10.199999999999999</v>
      </c>
      <c r="AG98" s="4">
        <v>9.5</v>
      </c>
      <c r="AH98" s="4">
        <v>9</v>
      </c>
      <c r="AI98" s="4">
        <v>8.5</v>
      </c>
      <c r="AJ98" s="4">
        <v>94</v>
      </c>
      <c r="AL98" s="4">
        <v>7</v>
      </c>
      <c r="AM98" s="4">
        <v>7.2</v>
      </c>
      <c r="AN98" s="4">
        <v>7.3</v>
      </c>
      <c r="AO98" s="4">
        <v>7.3</v>
      </c>
      <c r="AP98" s="4">
        <v>6.8</v>
      </c>
      <c r="AQ98" s="4">
        <v>6.8</v>
      </c>
      <c r="AR98" s="4">
        <v>6.2</v>
      </c>
      <c r="AS98" s="4">
        <v>6.1</v>
      </c>
      <c r="AT98" s="4">
        <v>5.9</v>
      </c>
      <c r="AU98" s="4">
        <v>5.9</v>
      </c>
      <c r="AV98" s="4">
        <v>94</v>
      </c>
      <c r="BV98" s="28">
        <v>139</v>
      </c>
      <c r="BW98" s="28">
        <v>139</v>
      </c>
      <c r="BX98" s="28">
        <v>140</v>
      </c>
      <c r="BY98" s="28">
        <v>143</v>
      </c>
      <c r="BZ98" s="28">
        <v>147</v>
      </c>
      <c r="CA98" s="28">
        <v>151</v>
      </c>
      <c r="CB98" s="28">
        <v>157</v>
      </c>
      <c r="CC98" s="28">
        <v>205</v>
      </c>
      <c r="CD98" s="28">
        <v>211</v>
      </c>
      <c r="CE98" s="28">
        <v>215</v>
      </c>
      <c r="CF98" s="4">
        <v>94</v>
      </c>
      <c r="CH98" s="28">
        <v>210</v>
      </c>
      <c r="CI98" s="28">
        <v>209</v>
      </c>
      <c r="CJ98" s="28">
        <v>210</v>
      </c>
      <c r="CK98" s="28">
        <v>214</v>
      </c>
      <c r="CL98" s="28">
        <v>218</v>
      </c>
      <c r="CM98" s="28">
        <v>223</v>
      </c>
      <c r="CN98" s="28">
        <v>230</v>
      </c>
      <c r="CO98" s="28">
        <v>238</v>
      </c>
      <c r="CP98" s="28">
        <v>245</v>
      </c>
      <c r="CQ98" s="28">
        <v>245</v>
      </c>
      <c r="CR98" s="4">
        <v>94</v>
      </c>
      <c r="CT98" s="28">
        <v>321</v>
      </c>
      <c r="CU98" s="28">
        <v>316</v>
      </c>
      <c r="CV98" s="28">
        <v>311</v>
      </c>
      <c r="CW98" s="28">
        <v>306</v>
      </c>
      <c r="CX98" s="28">
        <v>301</v>
      </c>
      <c r="CY98" s="28">
        <v>301</v>
      </c>
      <c r="CZ98" s="28">
        <v>301</v>
      </c>
      <c r="DA98" s="28">
        <v>301</v>
      </c>
      <c r="DB98" s="28">
        <v>301</v>
      </c>
      <c r="DC98" s="28">
        <v>301</v>
      </c>
      <c r="DD98" s="4">
        <v>94</v>
      </c>
      <c r="DF98" s="28">
        <v>321</v>
      </c>
      <c r="DG98" s="28">
        <v>316</v>
      </c>
      <c r="DH98" s="28">
        <v>311</v>
      </c>
      <c r="DI98" s="28">
        <v>306</v>
      </c>
      <c r="DJ98" s="28">
        <v>301</v>
      </c>
      <c r="DK98" s="28">
        <v>301</v>
      </c>
      <c r="DL98" s="28">
        <v>301</v>
      </c>
      <c r="DM98" s="28">
        <v>301</v>
      </c>
      <c r="DN98" s="28">
        <v>301</v>
      </c>
      <c r="DO98" s="28">
        <v>301</v>
      </c>
      <c r="DP98" s="4">
        <v>94</v>
      </c>
      <c r="DR98" s="28">
        <v>1451</v>
      </c>
      <c r="DS98" s="28">
        <v>1501</v>
      </c>
      <c r="DT98" s="28">
        <v>1507</v>
      </c>
      <c r="DU98" s="28">
        <v>1518</v>
      </c>
      <c r="DV98" s="28">
        <v>1530</v>
      </c>
      <c r="DW98" s="28">
        <v>1545</v>
      </c>
      <c r="DX98" s="28">
        <v>1615</v>
      </c>
      <c r="DY98" s="28">
        <v>1655</v>
      </c>
      <c r="DZ98" s="28">
        <v>1727</v>
      </c>
      <c r="EA98" s="28">
        <v>1727</v>
      </c>
      <c r="EB98" s="4">
        <v>94</v>
      </c>
      <c r="ED98" s="28">
        <v>1714</v>
      </c>
      <c r="EE98" s="28">
        <v>1652</v>
      </c>
      <c r="EF98" s="28">
        <v>1654</v>
      </c>
      <c r="EG98" s="28">
        <v>1708</v>
      </c>
      <c r="EH98" s="28">
        <v>1718</v>
      </c>
      <c r="EI98" s="28">
        <v>1735</v>
      </c>
      <c r="EJ98" s="28">
        <v>1739</v>
      </c>
      <c r="EK98" s="28">
        <v>1813</v>
      </c>
      <c r="EL98" s="28">
        <v>1836</v>
      </c>
      <c r="EM98" s="28">
        <v>1836</v>
      </c>
      <c r="EN98" s="4">
        <v>94</v>
      </c>
    </row>
    <row r="99" spans="26:144" x14ac:dyDescent="0.25">
      <c r="Z99" s="4">
        <v>11.3</v>
      </c>
      <c r="AA99" s="4">
        <v>11.8</v>
      </c>
      <c r="AB99" s="4">
        <v>12</v>
      </c>
      <c r="AC99" s="4">
        <v>11.8</v>
      </c>
      <c r="AD99" s="4">
        <v>11.6</v>
      </c>
      <c r="AE99" s="4">
        <v>11.1</v>
      </c>
      <c r="AF99" s="4">
        <v>10.4</v>
      </c>
      <c r="AG99" s="4">
        <v>9.6</v>
      </c>
      <c r="AH99" s="4">
        <v>9.1</v>
      </c>
      <c r="AI99" s="4">
        <v>8.6</v>
      </c>
      <c r="AJ99" s="4">
        <v>95</v>
      </c>
      <c r="AL99" s="4">
        <v>7.2</v>
      </c>
      <c r="AM99" s="4">
        <v>7.4</v>
      </c>
      <c r="AN99" s="4">
        <v>7.5</v>
      </c>
      <c r="AO99" s="4">
        <v>7.4</v>
      </c>
      <c r="AP99" s="4">
        <v>7</v>
      </c>
      <c r="AQ99" s="4">
        <v>6.9</v>
      </c>
      <c r="AR99" s="4">
        <v>6.4</v>
      </c>
      <c r="AS99" s="4">
        <v>6.2</v>
      </c>
      <c r="AT99" s="4">
        <v>6</v>
      </c>
      <c r="AU99" s="4">
        <v>6</v>
      </c>
      <c r="AV99" s="4">
        <v>95</v>
      </c>
      <c r="BV99" s="28">
        <v>137</v>
      </c>
      <c r="BW99" s="28">
        <v>137</v>
      </c>
      <c r="BX99" s="28">
        <v>138</v>
      </c>
      <c r="BY99" s="28">
        <v>141</v>
      </c>
      <c r="BZ99" s="28">
        <v>145</v>
      </c>
      <c r="CA99" s="28">
        <v>149</v>
      </c>
      <c r="CB99" s="28">
        <v>155</v>
      </c>
      <c r="CC99" s="28">
        <v>203</v>
      </c>
      <c r="CD99" s="28">
        <v>209</v>
      </c>
      <c r="CE99" s="28">
        <v>214</v>
      </c>
      <c r="CF99" s="4">
        <v>95</v>
      </c>
      <c r="CH99" s="28">
        <v>208</v>
      </c>
      <c r="CI99" s="28">
        <v>206</v>
      </c>
      <c r="CJ99" s="28">
        <v>208</v>
      </c>
      <c r="CK99" s="28">
        <v>211</v>
      </c>
      <c r="CL99" s="28">
        <v>215</v>
      </c>
      <c r="CM99" s="28">
        <v>220</v>
      </c>
      <c r="CN99" s="28">
        <v>228</v>
      </c>
      <c r="CO99" s="28">
        <v>235</v>
      </c>
      <c r="CP99" s="28">
        <v>244</v>
      </c>
      <c r="CQ99" s="28">
        <v>244</v>
      </c>
      <c r="CR99" s="4">
        <v>95</v>
      </c>
      <c r="CT99" s="28">
        <v>324</v>
      </c>
      <c r="CU99" s="28">
        <v>319</v>
      </c>
      <c r="CV99" s="28">
        <v>314</v>
      </c>
      <c r="CW99" s="28">
        <v>309</v>
      </c>
      <c r="CX99" s="28">
        <v>304</v>
      </c>
      <c r="CY99" s="28">
        <v>304</v>
      </c>
      <c r="CZ99" s="28">
        <v>304</v>
      </c>
      <c r="DA99" s="28">
        <v>304</v>
      </c>
      <c r="DB99" s="28">
        <v>304</v>
      </c>
      <c r="DC99" s="28">
        <v>304</v>
      </c>
      <c r="DD99" s="4">
        <v>95</v>
      </c>
      <c r="DF99" s="28">
        <v>324</v>
      </c>
      <c r="DG99" s="28">
        <v>319</v>
      </c>
      <c r="DH99" s="28">
        <v>314</v>
      </c>
      <c r="DI99" s="28">
        <v>309</v>
      </c>
      <c r="DJ99" s="28">
        <v>304</v>
      </c>
      <c r="DK99" s="28">
        <v>304</v>
      </c>
      <c r="DL99" s="28">
        <v>304</v>
      </c>
      <c r="DM99" s="28">
        <v>304</v>
      </c>
      <c r="DN99" s="28">
        <v>304</v>
      </c>
      <c r="DO99" s="28">
        <v>304</v>
      </c>
      <c r="DP99" s="4">
        <v>95</v>
      </c>
      <c r="DR99" s="28">
        <v>1440</v>
      </c>
      <c r="DS99" s="28">
        <v>1450</v>
      </c>
      <c r="DT99" s="28">
        <v>1457</v>
      </c>
      <c r="DU99" s="28">
        <v>1506</v>
      </c>
      <c r="DV99" s="28">
        <v>1519</v>
      </c>
      <c r="DW99" s="28">
        <v>1533</v>
      </c>
      <c r="DX99" s="28">
        <v>1602</v>
      </c>
      <c r="DY99" s="28">
        <v>1642</v>
      </c>
      <c r="DZ99" s="28">
        <v>1714</v>
      </c>
      <c r="EA99" s="28">
        <v>1714</v>
      </c>
      <c r="EB99" s="4">
        <v>95</v>
      </c>
      <c r="ED99" s="28">
        <v>1701</v>
      </c>
      <c r="EE99" s="28">
        <v>1639</v>
      </c>
      <c r="EF99" s="28">
        <v>1640</v>
      </c>
      <c r="EG99" s="28">
        <v>1657</v>
      </c>
      <c r="EH99" s="28">
        <v>1704</v>
      </c>
      <c r="EI99" s="28">
        <v>1724</v>
      </c>
      <c r="EJ99" s="28">
        <v>1728</v>
      </c>
      <c r="EK99" s="28">
        <v>1800</v>
      </c>
      <c r="EL99" s="28">
        <v>1831</v>
      </c>
      <c r="EM99" s="28">
        <v>1831</v>
      </c>
      <c r="EN99" s="4">
        <v>95</v>
      </c>
    </row>
    <row r="100" spans="26:144" x14ac:dyDescent="0.25">
      <c r="Z100" s="4">
        <v>11.5</v>
      </c>
      <c r="AA100" s="4">
        <v>12</v>
      </c>
      <c r="AB100" s="4">
        <v>12.2</v>
      </c>
      <c r="AC100" s="4">
        <v>12</v>
      </c>
      <c r="AD100" s="4">
        <v>11.8</v>
      </c>
      <c r="AE100" s="4">
        <v>11.3</v>
      </c>
      <c r="AF100" s="4">
        <v>10.6</v>
      </c>
      <c r="AG100" s="4">
        <v>9.8000000000000007</v>
      </c>
      <c r="AH100" s="4">
        <v>9.3000000000000007</v>
      </c>
      <c r="AI100" s="4" t="s">
        <v>149</v>
      </c>
      <c r="AJ100" s="4">
        <v>96</v>
      </c>
      <c r="AL100" s="4">
        <v>7.3</v>
      </c>
      <c r="AM100" s="4">
        <v>7.5</v>
      </c>
      <c r="AN100" s="4">
        <v>7.7</v>
      </c>
      <c r="AO100" s="4">
        <v>7.6</v>
      </c>
      <c r="AP100" s="4">
        <v>7.2</v>
      </c>
      <c r="AQ100" s="4">
        <v>7.1</v>
      </c>
      <c r="AR100" s="4">
        <v>6.5</v>
      </c>
      <c r="AS100" s="4">
        <v>6.3</v>
      </c>
      <c r="AT100" s="4">
        <v>6.1</v>
      </c>
      <c r="AU100" s="4">
        <v>6.1</v>
      </c>
      <c r="AV100" s="4">
        <v>96</v>
      </c>
      <c r="BV100" s="28">
        <v>136</v>
      </c>
      <c r="BW100" s="28">
        <v>136</v>
      </c>
      <c r="BX100" s="28">
        <v>137</v>
      </c>
      <c r="BY100" s="28">
        <v>140</v>
      </c>
      <c r="BZ100" s="28">
        <v>143</v>
      </c>
      <c r="CA100" s="28">
        <v>148</v>
      </c>
      <c r="CB100" s="28">
        <v>154</v>
      </c>
      <c r="CC100" s="28">
        <v>201</v>
      </c>
      <c r="CD100" s="28">
        <v>208</v>
      </c>
      <c r="CE100" s="28" t="s">
        <v>149</v>
      </c>
      <c r="CF100" s="4">
        <v>96</v>
      </c>
      <c r="CH100" s="28">
        <v>206</v>
      </c>
      <c r="CI100" s="28">
        <v>205</v>
      </c>
      <c r="CJ100" s="28">
        <v>206</v>
      </c>
      <c r="CK100" s="28">
        <v>210</v>
      </c>
      <c r="CL100" s="28">
        <v>214</v>
      </c>
      <c r="CM100" s="28">
        <v>218</v>
      </c>
      <c r="CN100" s="28">
        <v>226</v>
      </c>
      <c r="CO100" s="28">
        <v>232</v>
      </c>
      <c r="CP100" s="28">
        <v>241</v>
      </c>
      <c r="CQ100" s="28">
        <v>241</v>
      </c>
      <c r="CR100" s="4">
        <v>96</v>
      </c>
      <c r="CT100" s="28">
        <v>327</v>
      </c>
      <c r="CU100" s="28">
        <v>322</v>
      </c>
      <c r="CV100" s="28">
        <v>317</v>
      </c>
      <c r="CW100" s="28">
        <v>312</v>
      </c>
      <c r="CX100" s="28">
        <v>307</v>
      </c>
      <c r="CY100" s="28">
        <v>307</v>
      </c>
      <c r="CZ100" s="28">
        <v>307</v>
      </c>
      <c r="DA100" s="28">
        <v>307</v>
      </c>
      <c r="DB100" s="28">
        <v>307</v>
      </c>
      <c r="DC100" s="28">
        <v>307</v>
      </c>
      <c r="DD100" s="4">
        <v>96</v>
      </c>
      <c r="DF100" s="28">
        <v>327</v>
      </c>
      <c r="DG100" s="28">
        <v>322</v>
      </c>
      <c r="DH100" s="28">
        <v>317</v>
      </c>
      <c r="DI100" s="28">
        <v>312</v>
      </c>
      <c r="DJ100" s="28">
        <v>307</v>
      </c>
      <c r="DK100" s="28">
        <v>307</v>
      </c>
      <c r="DL100" s="28">
        <v>307</v>
      </c>
      <c r="DM100" s="28">
        <v>307</v>
      </c>
      <c r="DN100" s="28">
        <v>307</v>
      </c>
      <c r="DO100" s="28">
        <v>307</v>
      </c>
      <c r="DP100" s="4">
        <v>96</v>
      </c>
      <c r="DR100" s="28">
        <v>1428</v>
      </c>
      <c r="DS100" s="28">
        <v>1438</v>
      </c>
      <c r="DT100" s="28">
        <v>1445</v>
      </c>
      <c r="DU100" s="28">
        <v>1454</v>
      </c>
      <c r="DV100" s="28">
        <v>1506</v>
      </c>
      <c r="DW100" s="28">
        <v>1520</v>
      </c>
      <c r="DX100" s="28">
        <v>1548</v>
      </c>
      <c r="DY100" s="28">
        <v>1628</v>
      </c>
      <c r="DZ100" s="28">
        <v>1658</v>
      </c>
      <c r="EA100" s="28">
        <v>1658</v>
      </c>
      <c r="EB100" s="4">
        <v>96</v>
      </c>
      <c r="ED100" s="28">
        <v>1648</v>
      </c>
      <c r="EE100" s="28">
        <v>1626</v>
      </c>
      <c r="EF100" s="28">
        <v>1626</v>
      </c>
      <c r="EG100" s="28">
        <v>1643</v>
      </c>
      <c r="EH100" s="28">
        <v>1651</v>
      </c>
      <c r="EI100" s="28">
        <v>1707</v>
      </c>
      <c r="EJ100" s="28">
        <v>1715</v>
      </c>
      <c r="EK100" s="28">
        <v>1750</v>
      </c>
      <c r="EL100" s="28">
        <v>1825</v>
      </c>
      <c r="EM100" s="28">
        <v>1825</v>
      </c>
      <c r="EN100" s="4">
        <v>96</v>
      </c>
    </row>
    <row r="101" spans="26:144" x14ac:dyDescent="0.25">
      <c r="Z101" s="4">
        <v>11.7</v>
      </c>
      <c r="AA101" s="4">
        <v>12.2</v>
      </c>
      <c r="AB101" s="4">
        <v>12.4</v>
      </c>
      <c r="AC101" s="4">
        <v>12.2</v>
      </c>
      <c r="AD101" s="4">
        <v>12</v>
      </c>
      <c r="AE101" s="4">
        <v>11.4</v>
      </c>
      <c r="AF101" s="4">
        <v>10.7</v>
      </c>
      <c r="AG101" s="4">
        <v>10</v>
      </c>
      <c r="AH101" s="4">
        <v>9.4</v>
      </c>
      <c r="AI101" s="4">
        <v>8.6999999999999993</v>
      </c>
      <c r="AJ101" s="4">
        <v>97</v>
      </c>
      <c r="AL101" s="4">
        <v>7.5</v>
      </c>
      <c r="AM101" s="4">
        <v>7.7</v>
      </c>
      <c r="AN101" s="4">
        <v>8</v>
      </c>
      <c r="AO101" s="4">
        <v>7.8</v>
      </c>
      <c r="AP101" s="4">
        <v>7.3</v>
      </c>
      <c r="AQ101" s="4">
        <v>7.2</v>
      </c>
      <c r="AR101" s="4">
        <v>6.8</v>
      </c>
      <c r="AS101" s="4">
        <v>6.5</v>
      </c>
      <c r="AT101" s="4">
        <v>6.2</v>
      </c>
      <c r="AU101" s="4">
        <v>6.2</v>
      </c>
      <c r="AV101" s="4">
        <v>97</v>
      </c>
      <c r="BV101" s="28">
        <v>135</v>
      </c>
      <c r="BW101" s="28">
        <v>134</v>
      </c>
      <c r="BX101" s="28">
        <v>135</v>
      </c>
      <c r="BY101" s="28">
        <v>138</v>
      </c>
      <c r="BZ101" s="28">
        <v>142</v>
      </c>
      <c r="CA101" s="28">
        <v>146</v>
      </c>
      <c r="CB101" s="28">
        <v>152</v>
      </c>
      <c r="CC101" s="28">
        <v>200</v>
      </c>
      <c r="CD101" s="28">
        <v>206</v>
      </c>
      <c r="CE101" s="28">
        <v>213</v>
      </c>
      <c r="CF101" s="4">
        <v>97</v>
      </c>
      <c r="CH101" s="28">
        <v>205</v>
      </c>
      <c r="CI101" s="28">
        <v>202</v>
      </c>
      <c r="CJ101" s="28">
        <v>204</v>
      </c>
      <c r="CK101" s="28">
        <v>208</v>
      </c>
      <c r="CL101" s="28">
        <v>211</v>
      </c>
      <c r="CM101" s="28">
        <v>217</v>
      </c>
      <c r="CN101" s="28">
        <v>224</v>
      </c>
      <c r="CO101" s="28">
        <v>230</v>
      </c>
      <c r="CP101" s="28">
        <v>239</v>
      </c>
      <c r="CQ101" s="28">
        <v>239</v>
      </c>
      <c r="CR101" s="4">
        <v>97</v>
      </c>
      <c r="CT101" s="28">
        <v>330</v>
      </c>
      <c r="CU101" s="28">
        <v>325</v>
      </c>
      <c r="CV101" s="28">
        <v>320</v>
      </c>
      <c r="CW101" s="28">
        <v>315</v>
      </c>
      <c r="CX101" s="28">
        <v>310</v>
      </c>
      <c r="CY101" s="28">
        <v>310</v>
      </c>
      <c r="CZ101" s="28">
        <v>310</v>
      </c>
      <c r="DA101" s="28">
        <v>310</v>
      </c>
      <c r="DB101" s="28">
        <v>310</v>
      </c>
      <c r="DC101" s="28">
        <v>310</v>
      </c>
      <c r="DD101" s="4">
        <v>97</v>
      </c>
      <c r="DF101" s="28">
        <v>330</v>
      </c>
      <c r="DG101" s="28">
        <v>325</v>
      </c>
      <c r="DH101" s="28">
        <v>320</v>
      </c>
      <c r="DI101" s="28">
        <v>315</v>
      </c>
      <c r="DJ101" s="28">
        <v>310</v>
      </c>
      <c r="DK101" s="28">
        <v>310</v>
      </c>
      <c r="DL101" s="28">
        <v>310</v>
      </c>
      <c r="DM101" s="28">
        <v>310</v>
      </c>
      <c r="DN101" s="28">
        <v>310</v>
      </c>
      <c r="DO101" s="28">
        <v>310</v>
      </c>
      <c r="DP101" s="4">
        <v>97</v>
      </c>
      <c r="DR101" s="28">
        <v>1415</v>
      </c>
      <c r="DS101" s="28">
        <v>1425</v>
      </c>
      <c r="DT101" s="28">
        <v>1431</v>
      </c>
      <c r="DU101" s="28">
        <v>1440</v>
      </c>
      <c r="DV101" s="28">
        <v>1453</v>
      </c>
      <c r="DW101" s="28">
        <v>1504</v>
      </c>
      <c r="DX101" s="28">
        <v>1532</v>
      </c>
      <c r="DY101" s="28">
        <v>1614</v>
      </c>
      <c r="DZ101" s="28">
        <v>1644</v>
      </c>
      <c r="EA101" s="28">
        <v>1644</v>
      </c>
      <c r="EB101" s="4">
        <v>97</v>
      </c>
      <c r="ED101" s="28">
        <v>1634</v>
      </c>
      <c r="EE101" s="28">
        <v>1609</v>
      </c>
      <c r="EF101" s="28">
        <v>1610</v>
      </c>
      <c r="EG101" s="28">
        <v>1628</v>
      </c>
      <c r="EH101" s="28">
        <v>1636</v>
      </c>
      <c r="EI101" s="28">
        <v>1650</v>
      </c>
      <c r="EJ101" s="28">
        <v>1656</v>
      </c>
      <c r="EK101" s="28">
        <v>1738</v>
      </c>
      <c r="EL101" s="28">
        <v>1800</v>
      </c>
      <c r="EM101" s="28">
        <v>1800</v>
      </c>
      <c r="EN101" s="4">
        <v>97</v>
      </c>
    </row>
    <row r="102" spans="26:144" x14ac:dyDescent="0.25">
      <c r="Z102" s="4">
        <v>12</v>
      </c>
      <c r="AA102" s="4">
        <v>12.5</v>
      </c>
      <c r="AB102" s="4">
        <v>12.6</v>
      </c>
      <c r="AC102" s="4">
        <v>12.4</v>
      </c>
      <c r="AD102" s="4">
        <v>12.2</v>
      </c>
      <c r="AE102" s="4">
        <v>11.7</v>
      </c>
      <c r="AF102" s="4">
        <v>11</v>
      </c>
      <c r="AG102" s="4">
        <v>10.199999999999999</v>
      </c>
      <c r="AH102" s="4">
        <v>9.5</v>
      </c>
      <c r="AI102" s="4" t="s">
        <v>149</v>
      </c>
      <c r="AJ102" s="4">
        <v>98</v>
      </c>
      <c r="AL102" s="4">
        <v>7.7</v>
      </c>
      <c r="AM102" s="4">
        <v>7.9</v>
      </c>
      <c r="AN102" s="4">
        <v>8.1999999999999993</v>
      </c>
      <c r="AO102" s="4">
        <v>8</v>
      </c>
      <c r="AP102" s="4">
        <v>7.5</v>
      </c>
      <c r="AQ102" s="4">
        <v>7.4</v>
      </c>
      <c r="AR102" s="4">
        <v>7.1</v>
      </c>
      <c r="AS102" s="4">
        <v>6.6</v>
      </c>
      <c r="AT102" s="4">
        <v>6.3</v>
      </c>
      <c r="AU102" s="4">
        <v>6.3</v>
      </c>
      <c r="AV102" s="4">
        <v>98</v>
      </c>
      <c r="BV102" s="28">
        <v>134</v>
      </c>
      <c r="BW102" s="28">
        <v>133</v>
      </c>
      <c r="BX102" s="28">
        <v>134</v>
      </c>
      <c r="BY102" s="28">
        <v>137</v>
      </c>
      <c r="BZ102" s="28">
        <v>140</v>
      </c>
      <c r="CA102" s="28">
        <v>144</v>
      </c>
      <c r="CB102" s="28">
        <v>150</v>
      </c>
      <c r="CC102" s="28">
        <v>157</v>
      </c>
      <c r="CD102" s="28">
        <v>203</v>
      </c>
      <c r="CE102" s="28" t="s">
        <v>149</v>
      </c>
      <c r="CF102" s="4">
        <v>98</v>
      </c>
      <c r="CH102" s="28">
        <v>202</v>
      </c>
      <c r="CI102" s="28">
        <v>200</v>
      </c>
      <c r="CJ102" s="28">
        <v>201</v>
      </c>
      <c r="CK102" s="28">
        <v>205</v>
      </c>
      <c r="CL102" s="28">
        <v>210</v>
      </c>
      <c r="CM102" s="28">
        <v>215</v>
      </c>
      <c r="CN102" s="28">
        <v>222</v>
      </c>
      <c r="CO102" s="28">
        <v>228</v>
      </c>
      <c r="CP102" s="28">
        <v>234</v>
      </c>
      <c r="CQ102" s="28">
        <v>234</v>
      </c>
      <c r="CR102" s="4">
        <v>98</v>
      </c>
      <c r="CT102" s="28">
        <v>334</v>
      </c>
      <c r="CU102" s="28">
        <v>329</v>
      </c>
      <c r="CV102" s="28">
        <v>324</v>
      </c>
      <c r="CW102" s="28">
        <v>319</v>
      </c>
      <c r="CX102" s="28">
        <v>314</v>
      </c>
      <c r="CY102" s="28">
        <v>314</v>
      </c>
      <c r="CZ102" s="28">
        <v>314</v>
      </c>
      <c r="DA102" s="28">
        <v>314</v>
      </c>
      <c r="DB102" s="28">
        <v>314</v>
      </c>
      <c r="DC102" s="28">
        <v>314</v>
      </c>
      <c r="DD102" s="4">
        <v>98</v>
      </c>
      <c r="DF102" s="28">
        <v>334</v>
      </c>
      <c r="DG102" s="28">
        <v>329</v>
      </c>
      <c r="DH102" s="28">
        <v>324</v>
      </c>
      <c r="DI102" s="28">
        <v>319</v>
      </c>
      <c r="DJ102" s="28">
        <v>314</v>
      </c>
      <c r="DK102" s="28">
        <v>314</v>
      </c>
      <c r="DL102" s="28">
        <v>314</v>
      </c>
      <c r="DM102" s="28">
        <v>314</v>
      </c>
      <c r="DN102" s="28">
        <v>314</v>
      </c>
      <c r="DO102" s="28">
        <v>314</v>
      </c>
      <c r="DP102" s="4">
        <v>98</v>
      </c>
      <c r="DR102" s="28">
        <v>1400</v>
      </c>
      <c r="DS102" s="28">
        <v>1408</v>
      </c>
      <c r="DT102" s="28">
        <v>1415</v>
      </c>
      <c r="DU102" s="28">
        <v>1425</v>
      </c>
      <c r="DV102" s="28">
        <v>1437</v>
      </c>
      <c r="DW102" s="28">
        <v>1448</v>
      </c>
      <c r="DX102" s="28">
        <v>1514</v>
      </c>
      <c r="DY102" s="28">
        <v>1555</v>
      </c>
      <c r="DZ102" s="28">
        <v>1622</v>
      </c>
      <c r="EA102" s="28">
        <v>1622</v>
      </c>
      <c r="EB102" s="4">
        <v>98</v>
      </c>
      <c r="ED102" s="28">
        <v>1616</v>
      </c>
      <c r="EE102" s="28">
        <v>1551</v>
      </c>
      <c r="EF102" s="28">
        <v>1553</v>
      </c>
      <c r="EG102" s="28">
        <v>1607</v>
      </c>
      <c r="EH102" s="28">
        <v>1618</v>
      </c>
      <c r="EI102" s="28">
        <v>1635</v>
      </c>
      <c r="EJ102" s="28">
        <v>1636</v>
      </c>
      <c r="EK102" s="28">
        <v>1722</v>
      </c>
      <c r="EL102" s="28">
        <v>1756</v>
      </c>
      <c r="EM102" s="28">
        <v>1756</v>
      </c>
      <c r="EN102" s="4">
        <v>98</v>
      </c>
    </row>
    <row r="103" spans="26:144" x14ac:dyDescent="0.25">
      <c r="Z103" s="4">
        <v>12.4</v>
      </c>
      <c r="AA103" s="4">
        <v>12.9</v>
      </c>
      <c r="AB103" s="4">
        <v>12.9</v>
      </c>
      <c r="AC103" s="4">
        <v>12.6</v>
      </c>
      <c r="AD103" s="4">
        <v>12.6</v>
      </c>
      <c r="AE103" s="4">
        <v>12.1</v>
      </c>
      <c r="AF103" s="4">
        <v>11.4</v>
      </c>
      <c r="AG103" s="4">
        <v>10.4</v>
      </c>
      <c r="AH103" s="4">
        <v>9.6999999999999993</v>
      </c>
      <c r="AI103" s="4">
        <v>8.8000000000000007</v>
      </c>
      <c r="AJ103" s="4">
        <v>99</v>
      </c>
      <c r="AL103" s="4">
        <v>8.1999999999999993</v>
      </c>
      <c r="AM103" s="4">
        <v>8.4</v>
      </c>
      <c r="AN103" s="4">
        <v>8.5</v>
      </c>
      <c r="AO103" s="4">
        <v>8.4</v>
      </c>
      <c r="AP103" s="4">
        <v>8</v>
      </c>
      <c r="AQ103" s="4">
        <v>7.9</v>
      </c>
      <c r="AR103" s="4">
        <v>7.6</v>
      </c>
      <c r="AS103" s="4">
        <v>7.1</v>
      </c>
      <c r="AT103" s="4">
        <v>6.4</v>
      </c>
      <c r="AU103" s="4">
        <v>6.4</v>
      </c>
      <c r="AV103" s="4">
        <v>99</v>
      </c>
      <c r="BV103" s="28">
        <v>131</v>
      </c>
      <c r="BW103" s="28">
        <v>132</v>
      </c>
      <c r="BX103" s="28">
        <v>131</v>
      </c>
      <c r="BY103" s="28">
        <v>134</v>
      </c>
      <c r="BZ103" s="28">
        <v>137</v>
      </c>
      <c r="CA103" s="28">
        <v>142</v>
      </c>
      <c r="CB103" s="28">
        <v>146</v>
      </c>
      <c r="CC103" s="28">
        <v>155</v>
      </c>
      <c r="CD103" s="28">
        <v>202</v>
      </c>
      <c r="CE103" s="28">
        <v>212</v>
      </c>
      <c r="CF103" s="4">
        <v>99</v>
      </c>
      <c r="CH103" s="28">
        <v>159</v>
      </c>
      <c r="CI103" s="28">
        <v>156</v>
      </c>
      <c r="CJ103" s="28">
        <v>157</v>
      </c>
      <c r="CK103" s="28">
        <v>201</v>
      </c>
      <c r="CL103" s="28">
        <v>204</v>
      </c>
      <c r="CM103" s="28">
        <v>210</v>
      </c>
      <c r="CN103" s="28">
        <v>213</v>
      </c>
      <c r="CO103" s="28">
        <v>221</v>
      </c>
      <c r="CP103" s="28">
        <v>228</v>
      </c>
      <c r="CQ103" s="28">
        <v>228</v>
      </c>
      <c r="CR103" s="42">
        <v>99</v>
      </c>
      <c r="CT103" s="28">
        <v>337</v>
      </c>
      <c r="CU103" s="28">
        <v>332</v>
      </c>
      <c r="CV103" s="28">
        <v>327</v>
      </c>
      <c r="CW103" s="28">
        <v>322</v>
      </c>
      <c r="CX103" s="28">
        <v>317</v>
      </c>
      <c r="CY103" s="28">
        <v>317</v>
      </c>
      <c r="CZ103" s="28">
        <v>317</v>
      </c>
      <c r="DA103" s="28">
        <v>317</v>
      </c>
      <c r="DB103" s="28">
        <v>317</v>
      </c>
      <c r="DC103" s="28">
        <v>317</v>
      </c>
      <c r="DD103" s="4">
        <v>99</v>
      </c>
      <c r="DF103" s="28">
        <v>337</v>
      </c>
      <c r="DG103" s="28">
        <v>332</v>
      </c>
      <c r="DH103" s="28">
        <v>327</v>
      </c>
      <c r="DI103" s="28">
        <v>322</v>
      </c>
      <c r="DJ103" s="28">
        <v>317</v>
      </c>
      <c r="DK103" s="28">
        <v>317</v>
      </c>
      <c r="DL103" s="28">
        <v>317</v>
      </c>
      <c r="DM103" s="28">
        <v>317</v>
      </c>
      <c r="DN103" s="28">
        <v>317</v>
      </c>
      <c r="DO103" s="28">
        <v>317</v>
      </c>
      <c r="DP103" s="4">
        <v>99</v>
      </c>
      <c r="DR103" s="28">
        <v>1342</v>
      </c>
      <c r="DS103" s="28">
        <v>1350</v>
      </c>
      <c r="DT103" s="28">
        <v>1358</v>
      </c>
      <c r="DU103" s="28">
        <v>1406</v>
      </c>
      <c r="DV103" s="28">
        <v>1420</v>
      </c>
      <c r="DW103" s="28">
        <v>1429</v>
      </c>
      <c r="DX103" s="28">
        <v>1454</v>
      </c>
      <c r="DY103" s="28">
        <v>1534</v>
      </c>
      <c r="DZ103" s="28">
        <v>1555</v>
      </c>
      <c r="EA103" s="28">
        <v>1555</v>
      </c>
      <c r="EB103" s="4">
        <v>99</v>
      </c>
      <c r="ED103" s="28">
        <v>1555</v>
      </c>
      <c r="EE103" s="28">
        <v>1530</v>
      </c>
      <c r="EF103" s="28">
        <v>1530</v>
      </c>
      <c r="EG103" s="28">
        <v>1546</v>
      </c>
      <c r="EH103" s="28">
        <v>1556</v>
      </c>
      <c r="EI103" s="28">
        <v>1612</v>
      </c>
      <c r="EJ103" s="28">
        <v>1614</v>
      </c>
      <c r="EK103" s="28">
        <v>1701</v>
      </c>
      <c r="EL103" s="28">
        <v>1747</v>
      </c>
      <c r="EM103" s="28">
        <v>1747</v>
      </c>
      <c r="EN103" s="4">
        <v>99</v>
      </c>
    </row>
    <row r="104" spans="26:144" x14ac:dyDescent="0.25">
      <c r="Z104" s="4">
        <v>12.6</v>
      </c>
      <c r="AA104" s="4">
        <v>13</v>
      </c>
      <c r="AB104" s="4">
        <v>13.1</v>
      </c>
      <c r="AC104" s="4">
        <v>12.9</v>
      </c>
      <c r="AD104" s="4">
        <v>12.8</v>
      </c>
      <c r="AE104" s="4">
        <v>12.3</v>
      </c>
      <c r="AF104" s="4">
        <v>11.6</v>
      </c>
      <c r="AG104" s="4">
        <v>10.6</v>
      </c>
      <c r="AH104" s="4">
        <v>9.9</v>
      </c>
      <c r="AI104" s="4">
        <v>9</v>
      </c>
      <c r="AJ104" s="4">
        <v>100</v>
      </c>
      <c r="AL104" s="4">
        <v>8.4</v>
      </c>
      <c r="AM104" s="4">
        <v>8.5</v>
      </c>
      <c r="AN104" s="4">
        <v>8.6999999999999993</v>
      </c>
      <c r="AO104" s="4">
        <v>8.6</v>
      </c>
      <c r="AP104" s="4">
        <v>8.1999999999999993</v>
      </c>
      <c r="AQ104" s="4">
        <v>8.1</v>
      </c>
      <c r="AR104" s="4">
        <v>7.8</v>
      </c>
      <c r="AS104" s="4">
        <v>7.4</v>
      </c>
      <c r="AT104" s="4">
        <v>6.6</v>
      </c>
      <c r="AU104" s="4">
        <v>6.6</v>
      </c>
      <c r="AV104" s="4">
        <v>100</v>
      </c>
      <c r="BV104" s="28">
        <v>129</v>
      </c>
      <c r="BW104" s="28">
        <v>130</v>
      </c>
      <c r="BX104" s="28">
        <v>130</v>
      </c>
      <c r="BY104" s="28">
        <v>133</v>
      </c>
      <c r="BZ104" s="28">
        <v>136</v>
      </c>
      <c r="CA104" s="28">
        <v>140</v>
      </c>
      <c r="CB104" s="28">
        <v>145</v>
      </c>
      <c r="CC104" s="28">
        <v>152</v>
      </c>
      <c r="CD104" s="28">
        <v>158</v>
      </c>
      <c r="CE104" s="28">
        <v>209</v>
      </c>
      <c r="CF104" s="29">
        <v>100</v>
      </c>
      <c r="CH104" s="28">
        <v>155</v>
      </c>
      <c r="CI104" s="28">
        <v>155</v>
      </c>
      <c r="CJ104" s="28">
        <v>155</v>
      </c>
      <c r="CK104" s="28">
        <v>159</v>
      </c>
      <c r="CL104" s="28">
        <v>202</v>
      </c>
      <c r="CM104" s="28">
        <v>209</v>
      </c>
      <c r="CN104" s="28">
        <v>211</v>
      </c>
      <c r="CO104" s="28">
        <v>218</v>
      </c>
      <c r="CP104" s="28">
        <v>226</v>
      </c>
      <c r="CQ104" s="28">
        <v>226</v>
      </c>
      <c r="CR104" s="42">
        <v>100</v>
      </c>
      <c r="CT104" s="28">
        <v>340</v>
      </c>
      <c r="CU104" s="28">
        <v>335</v>
      </c>
      <c r="CV104" s="28">
        <v>330</v>
      </c>
      <c r="CW104" s="28">
        <v>325</v>
      </c>
      <c r="CX104" s="28">
        <v>320</v>
      </c>
      <c r="CY104" s="28">
        <v>320</v>
      </c>
      <c r="CZ104" s="28">
        <v>320</v>
      </c>
      <c r="DA104" s="28">
        <v>320</v>
      </c>
      <c r="DB104" s="28">
        <v>320</v>
      </c>
      <c r="DC104" s="28">
        <v>320</v>
      </c>
      <c r="DD104" s="29">
        <v>100</v>
      </c>
      <c r="DF104" s="28">
        <v>340</v>
      </c>
      <c r="DG104" s="28">
        <v>335</v>
      </c>
      <c r="DH104" s="28">
        <v>330</v>
      </c>
      <c r="DI104" s="28">
        <v>325</v>
      </c>
      <c r="DJ104" s="28">
        <v>320</v>
      </c>
      <c r="DK104" s="28">
        <v>320</v>
      </c>
      <c r="DL104" s="28">
        <v>320</v>
      </c>
      <c r="DM104" s="28">
        <v>320</v>
      </c>
      <c r="DN104" s="28">
        <v>320</v>
      </c>
      <c r="DO104" s="28">
        <v>320</v>
      </c>
      <c r="DP104" s="29">
        <v>100</v>
      </c>
      <c r="DR104" s="28">
        <v>1322</v>
      </c>
      <c r="DS104" s="28">
        <v>1327</v>
      </c>
      <c r="DT104" s="28">
        <v>1331</v>
      </c>
      <c r="DU104" s="28">
        <v>1342</v>
      </c>
      <c r="DV104" s="28">
        <v>1358</v>
      </c>
      <c r="DW104" s="28">
        <v>1405</v>
      </c>
      <c r="DX104" s="28">
        <v>1430</v>
      </c>
      <c r="DY104" s="28">
        <v>1509</v>
      </c>
      <c r="DZ104" s="28">
        <v>1528</v>
      </c>
      <c r="EA104" s="28">
        <v>1528</v>
      </c>
      <c r="EB104" s="29">
        <v>100</v>
      </c>
      <c r="ED104" s="28">
        <v>1529</v>
      </c>
      <c r="EE104" s="28">
        <v>1500</v>
      </c>
      <c r="EF104" s="28">
        <v>1500</v>
      </c>
      <c r="EG104" s="28">
        <v>1518</v>
      </c>
      <c r="EH104" s="28">
        <v>1530</v>
      </c>
      <c r="EI104" s="28">
        <v>1549</v>
      </c>
      <c r="EJ104" s="28">
        <v>1558</v>
      </c>
      <c r="EK104" s="28">
        <v>1629</v>
      </c>
      <c r="EL104" s="28">
        <v>1718</v>
      </c>
      <c r="EM104" s="28">
        <v>1718</v>
      </c>
      <c r="EN104" s="42">
        <v>100</v>
      </c>
    </row>
  </sheetData>
  <sheetProtection algorithmName="SHA-512" hashValue="mUGktd6g9I8k8llqu1N202p/GvFeJxZhm1IGjDRiLgWEFWYbR8yNt+VyvDBrF6C7NXBWf1X+2zILyIJXv5UHig==" saltValue="tCRiizHvjkEHD3LEr5x26A==" spinCount="100000" sheet="1" objects="1" scenarios="1"/>
  <mergeCells count="20">
    <mergeCell ref="EP6:EZ6"/>
    <mergeCell ref="EP11:EZ11"/>
    <mergeCell ref="EP16:EZ16"/>
    <mergeCell ref="FB1:FL1"/>
    <mergeCell ref="FB6:FL6"/>
    <mergeCell ref="FB11:FL11"/>
    <mergeCell ref="FB16:FL16"/>
    <mergeCell ref="EP1:EZ1"/>
    <mergeCell ref="B1:L1"/>
    <mergeCell ref="N1:X1"/>
    <mergeCell ref="Z1:AJ1"/>
    <mergeCell ref="AL1:AV1"/>
    <mergeCell ref="BJ1:BT1"/>
    <mergeCell ref="AX1:BH1"/>
    <mergeCell ref="BV1:CF1"/>
    <mergeCell ref="CH1:CR1"/>
    <mergeCell ref="DF1:DP1"/>
    <mergeCell ref="CT1:DD1"/>
    <mergeCell ref="ED1:EN1"/>
    <mergeCell ref="DR1:EB1"/>
  </mergeCell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B36B-E93D-45DF-BE94-C9FDEEE8C2D7}">
  <dimension ref="A1:K36"/>
  <sheetViews>
    <sheetView workbookViewId="0">
      <selection activeCell="M14" sqref="M13:M14"/>
    </sheetView>
  </sheetViews>
  <sheetFormatPr defaultRowHeight="15" x14ac:dyDescent="0.25"/>
  <sheetData>
    <row r="1" spans="1:11" x14ac:dyDescent="0.25">
      <c r="A1" s="90" t="s">
        <v>3</v>
      </c>
      <c r="B1" s="90"/>
      <c r="C1" s="90"/>
      <c r="D1" s="90"/>
      <c r="E1" s="90"/>
      <c r="G1" s="90" t="s">
        <v>11</v>
      </c>
      <c r="H1" s="90"/>
      <c r="I1" s="90"/>
      <c r="J1" s="90"/>
      <c r="K1" s="90"/>
    </row>
    <row r="2" spans="1:11" x14ac:dyDescent="0.25">
      <c r="A2" s="6"/>
      <c r="B2" s="90" t="s">
        <v>9</v>
      </c>
      <c r="C2" s="90"/>
      <c r="D2" s="90"/>
      <c r="E2" s="90"/>
      <c r="G2" s="6"/>
      <c r="H2" s="90" t="s">
        <v>9</v>
      </c>
      <c r="I2" s="90"/>
      <c r="J2" s="90"/>
      <c r="K2" s="90"/>
    </row>
    <row r="3" spans="1:11" x14ac:dyDescent="0.25">
      <c r="A3" s="6" t="s">
        <v>4</v>
      </c>
      <c r="B3" s="6" t="s">
        <v>5</v>
      </c>
      <c r="C3" s="6" t="s">
        <v>6</v>
      </c>
      <c r="D3" s="6" t="s">
        <v>7</v>
      </c>
      <c r="E3" s="6" t="s">
        <v>8</v>
      </c>
      <c r="G3" s="6" t="s">
        <v>4</v>
      </c>
      <c r="H3" s="6" t="s">
        <v>5</v>
      </c>
      <c r="I3" s="6" t="s">
        <v>6</v>
      </c>
      <c r="J3" s="6" t="s">
        <v>7</v>
      </c>
      <c r="K3" s="6" t="s">
        <v>8</v>
      </c>
    </row>
    <row r="4" spans="1:11" x14ac:dyDescent="0.25">
      <c r="A4" s="4">
        <v>58</v>
      </c>
      <c r="B4" s="4" t="s">
        <v>10</v>
      </c>
      <c r="C4" s="4" t="s">
        <v>10</v>
      </c>
      <c r="D4" s="4" t="s">
        <v>10</v>
      </c>
      <c r="E4" s="4" t="s">
        <v>10</v>
      </c>
      <c r="G4" s="4">
        <v>58</v>
      </c>
      <c r="H4" s="4">
        <v>119</v>
      </c>
      <c r="I4" s="4">
        <v>121</v>
      </c>
      <c r="J4" s="4">
        <v>122</v>
      </c>
      <c r="K4" s="4">
        <v>124</v>
      </c>
    </row>
    <row r="5" spans="1:11" x14ac:dyDescent="0.25">
      <c r="A5" s="4">
        <v>59</v>
      </c>
      <c r="B5" s="4" t="s">
        <v>10</v>
      </c>
      <c r="C5" s="4" t="s">
        <v>10</v>
      </c>
      <c r="D5" s="4" t="s">
        <v>10</v>
      </c>
      <c r="E5" s="4" t="s">
        <v>10</v>
      </c>
      <c r="G5" s="4">
        <v>59</v>
      </c>
      <c r="H5" s="4">
        <v>124</v>
      </c>
      <c r="I5" s="4">
        <v>125</v>
      </c>
      <c r="J5" s="4">
        <v>126</v>
      </c>
      <c r="K5" s="4">
        <v>128</v>
      </c>
    </row>
    <row r="6" spans="1:11" x14ac:dyDescent="0.25">
      <c r="A6" s="4">
        <v>60</v>
      </c>
      <c r="B6" s="4">
        <v>132</v>
      </c>
      <c r="C6" s="4">
        <v>136</v>
      </c>
      <c r="D6" s="4">
        <v>139</v>
      </c>
      <c r="E6" s="4">
        <v>141</v>
      </c>
      <c r="G6" s="4">
        <v>60</v>
      </c>
      <c r="H6" s="4">
        <v>128</v>
      </c>
      <c r="I6" s="4">
        <v>129</v>
      </c>
      <c r="J6" s="4">
        <v>131</v>
      </c>
      <c r="K6" s="4">
        <v>133</v>
      </c>
    </row>
    <row r="7" spans="1:11" x14ac:dyDescent="0.25">
      <c r="A7" s="4">
        <v>61</v>
      </c>
      <c r="B7" s="4">
        <v>136</v>
      </c>
      <c r="C7" s="4">
        <v>140</v>
      </c>
      <c r="D7" s="4">
        <v>144</v>
      </c>
      <c r="E7" s="4">
        <v>146</v>
      </c>
      <c r="G7" s="4">
        <v>61</v>
      </c>
      <c r="H7" s="4">
        <v>132</v>
      </c>
      <c r="I7" s="4">
        <v>134</v>
      </c>
      <c r="J7" s="4">
        <v>135</v>
      </c>
      <c r="K7" s="4">
        <v>137</v>
      </c>
    </row>
    <row r="8" spans="1:11" x14ac:dyDescent="0.25">
      <c r="A8" s="4">
        <v>62</v>
      </c>
      <c r="B8" s="4">
        <v>141</v>
      </c>
      <c r="C8" s="4">
        <v>144</v>
      </c>
      <c r="D8" s="4">
        <v>148</v>
      </c>
      <c r="E8" s="4">
        <v>150</v>
      </c>
      <c r="G8" s="4">
        <v>62</v>
      </c>
      <c r="H8" s="4">
        <v>136</v>
      </c>
      <c r="I8" s="4">
        <v>138</v>
      </c>
      <c r="J8" s="4">
        <v>140</v>
      </c>
      <c r="K8" s="4">
        <v>142</v>
      </c>
    </row>
    <row r="9" spans="1:11" x14ac:dyDescent="0.25">
      <c r="A9" s="4">
        <v>63</v>
      </c>
      <c r="B9" s="4">
        <v>145</v>
      </c>
      <c r="C9" s="4">
        <v>149</v>
      </c>
      <c r="D9" s="4">
        <v>153</v>
      </c>
      <c r="E9" s="4">
        <v>155</v>
      </c>
      <c r="G9" s="4">
        <v>63</v>
      </c>
      <c r="H9" s="4">
        <v>141</v>
      </c>
      <c r="I9" s="4">
        <v>143</v>
      </c>
      <c r="J9" s="4">
        <v>144</v>
      </c>
      <c r="K9" s="4">
        <v>146</v>
      </c>
    </row>
    <row r="10" spans="1:11" x14ac:dyDescent="0.25">
      <c r="A10" s="4">
        <v>64</v>
      </c>
      <c r="B10" s="4">
        <v>150</v>
      </c>
      <c r="C10" s="4">
        <v>154</v>
      </c>
      <c r="D10" s="4">
        <v>158</v>
      </c>
      <c r="E10" s="4">
        <v>160</v>
      </c>
      <c r="G10" s="4">
        <v>64</v>
      </c>
      <c r="H10" s="4">
        <v>145</v>
      </c>
      <c r="I10" s="4">
        <v>147</v>
      </c>
      <c r="J10" s="4">
        <v>149</v>
      </c>
      <c r="K10" s="4">
        <v>151</v>
      </c>
    </row>
    <row r="11" spans="1:11" x14ac:dyDescent="0.25">
      <c r="A11" s="4">
        <v>65</v>
      </c>
      <c r="B11" s="4">
        <v>155</v>
      </c>
      <c r="C11" s="4">
        <v>159</v>
      </c>
      <c r="D11" s="4">
        <v>163</v>
      </c>
      <c r="E11" s="4">
        <v>165</v>
      </c>
      <c r="G11" s="4">
        <v>65</v>
      </c>
      <c r="H11" s="4">
        <v>150</v>
      </c>
      <c r="I11" s="4">
        <v>152</v>
      </c>
      <c r="J11" s="4">
        <v>154</v>
      </c>
      <c r="K11" s="4">
        <v>156</v>
      </c>
    </row>
    <row r="12" spans="1:11" x14ac:dyDescent="0.25">
      <c r="A12" s="4">
        <v>66</v>
      </c>
      <c r="B12" s="4">
        <v>160</v>
      </c>
      <c r="C12" s="4">
        <v>163</v>
      </c>
      <c r="D12" s="4">
        <v>168</v>
      </c>
      <c r="E12" s="4">
        <v>170</v>
      </c>
      <c r="G12" s="4">
        <v>66</v>
      </c>
      <c r="H12" s="4">
        <v>155</v>
      </c>
      <c r="I12" s="4">
        <v>156</v>
      </c>
      <c r="J12" s="4">
        <v>158</v>
      </c>
      <c r="K12" s="4">
        <v>161</v>
      </c>
    </row>
    <row r="13" spans="1:11" x14ac:dyDescent="0.25">
      <c r="A13" s="4">
        <v>67</v>
      </c>
      <c r="B13" s="4">
        <v>165</v>
      </c>
      <c r="C13" s="4">
        <v>169</v>
      </c>
      <c r="D13" s="4">
        <v>174</v>
      </c>
      <c r="E13" s="4">
        <v>176</v>
      </c>
      <c r="G13" s="4">
        <v>67</v>
      </c>
      <c r="H13" s="4">
        <v>159</v>
      </c>
      <c r="I13" s="4">
        <v>161</v>
      </c>
      <c r="J13" s="4">
        <v>163</v>
      </c>
      <c r="K13" s="4">
        <v>166</v>
      </c>
    </row>
    <row r="14" spans="1:11" x14ac:dyDescent="0.25">
      <c r="A14" s="4">
        <v>68</v>
      </c>
      <c r="B14" s="4">
        <v>170</v>
      </c>
      <c r="C14" s="4">
        <v>174</v>
      </c>
      <c r="D14" s="4">
        <v>179</v>
      </c>
      <c r="E14" s="4">
        <v>181</v>
      </c>
      <c r="G14" s="4">
        <v>68</v>
      </c>
      <c r="H14" s="4">
        <v>164</v>
      </c>
      <c r="I14" s="4">
        <v>166</v>
      </c>
      <c r="J14" s="4">
        <v>168</v>
      </c>
      <c r="K14" s="4">
        <v>171</v>
      </c>
    </row>
    <row r="15" spans="1:11" x14ac:dyDescent="0.25">
      <c r="A15" s="4">
        <v>69</v>
      </c>
      <c r="B15" s="4">
        <v>175</v>
      </c>
      <c r="C15" s="4">
        <v>179</v>
      </c>
      <c r="D15" s="4">
        <v>184</v>
      </c>
      <c r="E15" s="4">
        <v>186</v>
      </c>
      <c r="G15" s="4">
        <v>69</v>
      </c>
      <c r="H15" s="4">
        <v>169</v>
      </c>
      <c r="I15" s="4">
        <v>171</v>
      </c>
      <c r="J15" s="4">
        <v>173</v>
      </c>
      <c r="K15" s="4">
        <v>176</v>
      </c>
    </row>
    <row r="16" spans="1:11" x14ac:dyDescent="0.25">
      <c r="A16" s="4">
        <v>70</v>
      </c>
      <c r="B16" s="4">
        <v>180</v>
      </c>
      <c r="C16" s="4">
        <v>185</v>
      </c>
      <c r="D16" s="4">
        <v>189</v>
      </c>
      <c r="E16" s="4">
        <v>192</v>
      </c>
      <c r="G16" s="4">
        <v>70</v>
      </c>
      <c r="H16" s="4">
        <v>174</v>
      </c>
      <c r="I16" s="4">
        <v>176</v>
      </c>
      <c r="J16" s="4">
        <v>178</v>
      </c>
      <c r="K16" s="4">
        <v>181</v>
      </c>
    </row>
    <row r="17" spans="1:11" x14ac:dyDescent="0.25">
      <c r="A17" s="4">
        <v>71</v>
      </c>
      <c r="B17" s="4">
        <v>185</v>
      </c>
      <c r="C17" s="4">
        <v>189</v>
      </c>
      <c r="D17" s="4">
        <v>194</v>
      </c>
      <c r="E17" s="4">
        <v>197</v>
      </c>
      <c r="G17" s="4">
        <v>71</v>
      </c>
      <c r="H17" s="4">
        <v>179</v>
      </c>
      <c r="I17" s="4">
        <v>181</v>
      </c>
      <c r="J17" s="4">
        <v>183</v>
      </c>
      <c r="K17" s="4">
        <v>186</v>
      </c>
    </row>
    <row r="18" spans="1:11" x14ac:dyDescent="0.25">
      <c r="A18" s="4">
        <v>72</v>
      </c>
      <c r="B18" s="4">
        <v>190</v>
      </c>
      <c r="C18" s="4">
        <v>195</v>
      </c>
      <c r="D18" s="4">
        <v>200</v>
      </c>
      <c r="E18" s="4">
        <v>203</v>
      </c>
      <c r="G18" s="4">
        <v>72</v>
      </c>
      <c r="H18" s="4">
        <v>184</v>
      </c>
      <c r="I18" s="4">
        <v>186</v>
      </c>
      <c r="J18" s="4">
        <v>188</v>
      </c>
      <c r="K18" s="4">
        <v>191</v>
      </c>
    </row>
    <row r="19" spans="1:11" x14ac:dyDescent="0.25">
      <c r="A19" s="4">
        <v>73</v>
      </c>
      <c r="B19" s="4">
        <v>195</v>
      </c>
      <c r="C19" s="4">
        <v>200</v>
      </c>
      <c r="D19" s="4">
        <v>205</v>
      </c>
      <c r="E19" s="4">
        <v>208</v>
      </c>
      <c r="G19" s="4">
        <v>73</v>
      </c>
      <c r="H19" s="4">
        <v>189</v>
      </c>
      <c r="I19" s="4">
        <v>191</v>
      </c>
      <c r="J19" s="4">
        <v>194</v>
      </c>
      <c r="K19" s="4">
        <v>197</v>
      </c>
    </row>
    <row r="20" spans="1:11" x14ac:dyDescent="0.25">
      <c r="A20" s="4">
        <v>74</v>
      </c>
      <c r="B20" s="4">
        <v>201</v>
      </c>
      <c r="C20" s="4">
        <v>206</v>
      </c>
      <c r="D20" s="4">
        <v>211</v>
      </c>
      <c r="E20" s="4">
        <v>214</v>
      </c>
      <c r="G20" s="4">
        <v>74</v>
      </c>
      <c r="H20" s="4">
        <v>194</v>
      </c>
      <c r="I20" s="4">
        <v>197</v>
      </c>
      <c r="J20" s="4">
        <v>199</v>
      </c>
      <c r="K20" s="4">
        <v>202</v>
      </c>
    </row>
    <row r="21" spans="1:11" x14ac:dyDescent="0.25">
      <c r="A21" s="4">
        <v>75</v>
      </c>
      <c r="B21" s="4">
        <v>206</v>
      </c>
      <c r="C21" s="4">
        <v>212</v>
      </c>
      <c r="D21" s="4">
        <v>217</v>
      </c>
      <c r="E21" s="4">
        <v>220</v>
      </c>
      <c r="G21" s="4">
        <v>75</v>
      </c>
      <c r="H21" s="4">
        <v>200</v>
      </c>
      <c r="I21" s="4">
        <v>202</v>
      </c>
      <c r="J21" s="4">
        <v>204</v>
      </c>
      <c r="K21" s="4">
        <v>208</v>
      </c>
    </row>
    <row r="22" spans="1:11" x14ac:dyDescent="0.25">
      <c r="A22" s="4">
        <v>76</v>
      </c>
      <c r="B22" s="4">
        <v>212</v>
      </c>
      <c r="C22" s="4">
        <v>217</v>
      </c>
      <c r="D22" s="4">
        <v>223</v>
      </c>
      <c r="E22" s="4">
        <v>226</v>
      </c>
      <c r="G22" s="4">
        <v>76</v>
      </c>
      <c r="H22" s="4">
        <v>205</v>
      </c>
      <c r="I22" s="4">
        <v>207</v>
      </c>
      <c r="J22" s="4">
        <v>210</v>
      </c>
      <c r="K22" s="4">
        <v>213</v>
      </c>
    </row>
    <row r="23" spans="1:11" x14ac:dyDescent="0.25">
      <c r="A23" s="4">
        <v>77</v>
      </c>
      <c r="B23" s="4">
        <v>218</v>
      </c>
      <c r="C23" s="4">
        <v>223</v>
      </c>
      <c r="D23" s="4">
        <v>229</v>
      </c>
      <c r="E23" s="4">
        <v>232</v>
      </c>
      <c r="G23" s="4">
        <v>77</v>
      </c>
      <c r="H23" s="4">
        <v>210</v>
      </c>
      <c r="I23" s="4">
        <v>213</v>
      </c>
      <c r="J23" s="4">
        <v>215</v>
      </c>
      <c r="K23" s="4">
        <v>219</v>
      </c>
    </row>
    <row r="24" spans="1:11" x14ac:dyDescent="0.25">
      <c r="A24" s="4">
        <v>78</v>
      </c>
      <c r="B24" s="4">
        <v>223</v>
      </c>
      <c r="C24" s="4">
        <v>229</v>
      </c>
      <c r="D24" s="4">
        <v>235</v>
      </c>
      <c r="E24" s="4">
        <v>238</v>
      </c>
      <c r="G24" s="4">
        <v>78</v>
      </c>
      <c r="H24" s="4">
        <v>216</v>
      </c>
      <c r="I24" s="4">
        <v>218</v>
      </c>
      <c r="J24" s="4">
        <v>221</v>
      </c>
      <c r="K24" s="4">
        <v>225</v>
      </c>
    </row>
    <row r="25" spans="1:11" x14ac:dyDescent="0.25">
      <c r="A25" s="4">
        <v>79</v>
      </c>
      <c r="B25" s="4">
        <v>229</v>
      </c>
      <c r="C25" s="4">
        <v>235</v>
      </c>
      <c r="D25" s="4">
        <v>241</v>
      </c>
      <c r="E25" s="4">
        <v>244</v>
      </c>
      <c r="G25" s="4">
        <v>79</v>
      </c>
      <c r="H25" s="4">
        <v>221</v>
      </c>
      <c r="I25" s="4">
        <v>224</v>
      </c>
      <c r="J25" s="4">
        <v>227</v>
      </c>
      <c r="K25" s="4">
        <v>230</v>
      </c>
    </row>
    <row r="26" spans="1:11" x14ac:dyDescent="0.25">
      <c r="A26" s="4">
        <v>80</v>
      </c>
      <c r="B26" s="4">
        <v>234</v>
      </c>
      <c r="C26" s="4">
        <v>240</v>
      </c>
      <c r="D26" s="4">
        <v>247</v>
      </c>
      <c r="E26" s="4">
        <v>250</v>
      </c>
      <c r="G26" s="4">
        <v>80</v>
      </c>
      <c r="H26" s="4">
        <v>227</v>
      </c>
      <c r="I26" s="4">
        <v>230</v>
      </c>
      <c r="J26" s="4">
        <v>233</v>
      </c>
      <c r="K26" s="4">
        <v>236</v>
      </c>
    </row>
    <row r="27" spans="1:11" x14ac:dyDescent="0.25">
      <c r="A27" s="4">
        <v>81</v>
      </c>
      <c r="B27" s="4">
        <v>240</v>
      </c>
      <c r="C27" s="4">
        <v>246</v>
      </c>
      <c r="D27" s="4">
        <v>253</v>
      </c>
      <c r="E27" s="4">
        <v>256</v>
      </c>
      <c r="G27" s="4">
        <v>81</v>
      </c>
      <c r="H27" s="4">
        <v>232</v>
      </c>
      <c r="I27" s="4">
        <v>235</v>
      </c>
      <c r="J27" s="4">
        <v>238</v>
      </c>
      <c r="K27" s="4">
        <v>241</v>
      </c>
    </row>
    <row r="28" spans="1:11" x14ac:dyDescent="0.25">
      <c r="A28" s="4">
        <v>82</v>
      </c>
      <c r="B28" s="4">
        <v>246</v>
      </c>
      <c r="C28" s="4">
        <v>252</v>
      </c>
      <c r="D28" s="4">
        <v>259</v>
      </c>
      <c r="E28" s="4">
        <v>262</v>
      </c>
      <c r="G28" s="4">
        <v>82</v>
      </c>
      <c r="H28" s="4">
        <v>237</v>
      </c>
      <c r="I28" s="4">
        <v>240</v>
      </c>
      <c r="J28" s="4">
        <v>243</v>
      </c>
      <c r="K28" s="4">
        <v>246</v>
      </c>
    </row>
    <row r="29" spans="1:11" x14ac:dyDescent="0.25">
      <c r="A29" s="4">
        <v>83</v>
      </c>
      <c r="B29" s="4">
        <v>252</v>
      </c>
      <c r="C29" s="4">
        <v>258</v>
      </c>
      <c r="D29" s="4">
        <v>265</v>
      </c>
      <c r="E29" s="4">
        <v>268</v>
      </c>
      <c r="G29" s="4">
        <v>83</v>
      </c>
      <c r="H29" s="4">
        <v>242</v>
      </c>
      <c r="I29" s="4">
        <v>245</v>
      </c>
      <c r="J29" s="4">
        <v>248</v>
      </c>
      <c r="K29" s="4">
        <v>251</v>
      </c>
    </row>
    <row r="30" spans="1:11" x14ac:dyDescent="0.25">
      <c r="A30" s="4">
        <v>84</v>
      </c>
      <c r="B30" s="4">
        <v>258</v>
      </c>
      <c r="C30" s="4">
        <v>264</v>
      </c>
      <c r="D30" s="4">
        <v>271</v>
      </c>
      <c r="E30" s="4">
        <v>274</v>
      </c>
      <c r="G30" s="4">
        <v>84</v>
      </c>
      <c r="H30" s="4">
        <v>247</v>
      </c>
      <c r="I30" s="4">
        <v>250</v>
      </c>
      <c r="J30" s="4">
        <v>253</v>
      </c>
      <c r="K30" s="4">
        <v>256</v>
      </c>
    </row>
    <row r="31" spans="1:11" x14ac:dyDescent="0.25">
      <c r="A31" s="4">
        <v>85</v>
      </c>
      <c r="B31" s="4">
        <v>264</v>
      </c>
      <c r="C31" s="4">
        <v>270</v>
      </c>
      <c r="D31" s="4">
        <v>277</v>
      </c>
      <c r="E31" s="4">
        <v>280</v>
      </c>
      <c r="G31" s="4">
        <v>85</v>
      </c>
      <c r="H31" s="4">
        <v>252</v>
      </c>
      <c r="I31" s="4">
        <v>255</v>
      </c>
      <c r="J31" s="4">
        <v>258</v>
      </c>
      <c r="K31" s="4">
        <v>261</v>
      </c>
    </row>
    <row r="32" spans="1:11" x14ac:dyDescent="0.25">
      <c r="A32" s="4">
        <v>86</v>
      </c>
      <c r="B32" s="4">
        <v>270</v>
      </c>
      <c r="C32" s="4">
        <v>276</v>
      </c>
      <c r="D32" s="4">
        <v>283</v>
      </c>
      <c r="E32" s="4">
        <v>286</v>
      </c>
      <c r="G32" s="4">
        <v>86</v>
      </c>
      <c r="H32" s="4">
        <v>257</v>
      </c>
      <c r="I32" s="4">
        <v>260</v>
      </c>
      <c r="J32" s="4">
        <v>263</v>
      </c>
      <c r="K32" s="4">
        <v>266</v>
      </c>
    </row>
    <row r="33" spans="1:11" x14ac:dyDescent="0.25">
      <c r="A33" s="4">
        <v>87</v>
      </c>
      <c r="B33" s="4">
        <v>276</v>
      </c>
      <c r="C33" s="4">
        <v>282</v>
      </c>
      <c r="D33" s="4">
        <v>289</v>
      </c>
      <c r="E33" s="4">
        <v>292</v>
      </c>
      <c r="G33" s="4">
        <v>87</v>
      </c>
      <c r="H33" s="4">
        <v>262</v>
      </c>
      <c r="I33" s="4">
        <v>265</v>
      </c>
      <c r="J33" s="4">
        <v>268</v>
      </c>
      <c r="K33" s="4">
        <v>271</v>
      </c>
    </row>
    <row r="34" spans="1:11" x14ac:dyDescent="0.25">
      <c r="A34" s="4">
        <v>88</v>
      </c>
      <c r="B34" s="4">
        <v>282</v>
      </c>
      <c r="C34" s="4">
        <v>288</v>
      </c>
      <c r="D34" s="4">
        <v>295</v>
      </c>
      <c r="E34" s="4">
        <v>298</v>
      </c>
      <c r="G34" s="4">
        <v>88</v>
      </c>
      <c r="H34" s="4">
        <v>267</v>
      </c>
      <c r="I34" s="4">
        <v>270</v>
      </c>
      <c r="J34" s="4">
        <v>273</v>
      </c>
      <c r="K34" s="4">
        <v>276</v>
      </c>
    </row>
    <row r="35" spans="1:11" x14ac:dyDescent="0.25">
      <c r="A35" s="4">
        <v>89</v>
      </c>
      <c r="B35" s="4">
        <v>288</v>
      </c>
      <c r="C35" s="4">
        <v>294</v>
      </c>
      <c r="D35" s="4">
        <v>301</v>
      </c>
      <c r="E35" s="4">
        <v>304</v>
      </c>
      <c r="G35" s="4">
        <v>89</v>
      </c>
      <c r="H35" s="4">
        <v>272</v>
      </c>
      <c r="I35" s="4">
        <v>275</v>
      </c>
      <c r="J35" s="4">
        <v>278</v>
      </c>
      <c r="K35" s="4">
        <v>281</v>
      </c>
    </row>
    <row r="36" spans="1:11" x14ac:dyDescent="0.25">
      <c r="A36" s="4">
        <v>90</v>
      </c>
      <c r="B36" s="4">
        <v>294</v>
      </c>
      <c r="C36" s="4">
        <v>300</v>
      </c>
      <c r="D36" s="4">
        <v>307</v>
      </c>
      <c r="E36" s="4">
        <v>310</v>
      </c>
      <c r="G36" s="4">
        <v>90</v>
      </c>
      <c r="H36" s="4">
        <v>277</v>
      </c>
      <c r="I36" s="4">
        <v>280</v>
      </c>
      <c r="J36" s="4">
        <v>283</v>
      </c>
      <c r="K36" s="4">
        <v>286</v>
      </c>
    </row>
  </sheetData>
  <sheetProtection algorithmName="SHA-512" hashValue="a17ySRCgrVCr57GyYTDOF6SXFIVa3srUBScfzjPDFA8AuHG2xMs5Pw9RRjdkXkexZ2pzEYHGFfQ3GlWEsy85Qw==" saltValue="HG0Ym4Bf6KxrwTz5vhxtNw==" spinCount="100000" sheet="1" objects="1" scenarios="1"/>
  <mergeCells count="4">
    <mergeCell ref="B2:E2"/>
    <mergeCell ref="A1:E1"/>
    <mergeCell ref="G1:K1"/>
    <mergeCell ref="H2: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CE61-717B-4F70-9D50-4D9CC4CFDF1C}">
  <dimension ref="A1:S44"/>
  <sheetViews>
    <sheetView zoomScale="85" zoomScaleNormal="85" workbookViewId="0">
      <selection activeCell="E7" sqref="E7"/>
    </sheetView>
  </sheetViews>
  <sheetFormatPr defaultRowHeight="15" x14ac:dyDescent="0.25"/>
  <cols>
    <col min="1" max="1" width="13.42578125" bestFit="1" customWidth="1"/>
    <col min="2" max="2" width="21.42578125" bestFit="1" customWidth="1"/>
    <col min="7" max="7" width="13.42578125" bestFit="1" customWidth="1"/>
    <col min="8" max="8" width="21.42578125" bestFit="1" customWidth="1"/>
    <col min="13" max="13" width="19.85546875" bestFit="1" customWidth="1"/>
    <col min="14" max="14" width="16.42578125" bestFit="1" customWidth="1"/>
    <col min="15" max="16" width="5.140625" bestFit="1" customWidth="1"/>
    <col min="17" max="18" width="6.140625" bestFit="1" customWidth="1"/>
    <col min="19" max="19" width="12.42578125" bestFit="1" customWidth="1"/>
    <col min="20" max="39" width="23" bestFit="1" customWidth="1"/>
    <col min="40" max="40" width="24.5703125" bestFit="1" customWidth="1"/>
    <col min="41" max="41" width="23.7109375" bestFit="1" customWidth="1"/>
    <col min="42" max="42" width="24.140625" bestFit="1" customWidth="1"/>
    <col min="43" max="43" width="24" bestFit="1" customWidth="1"/>
    <col min="44" max="44" width="27.7109375" bestFit="1" customWidth="1"/>
    <col min="45" max="45" width="24.5703125" bestFit="1" customWidth="1"/>
  </cols>
  <sheetData>
    <row r="1" spans="1:19" x14ac:dyDescent="0.25">
      <c r="A1" s="17" t="s">
        <v>120</v>
      </c>
      <c r="B1" t="s">
        <v>122</v>
      </c>
      <c r="G1" s="17" t="s">
        <v>120</v>
      </c>
      <c r="H1" t="s">
        <v>122</v>
      </c>
      <c r="N1" s="17" t="s">
        <v>128</v>
      </c>
    </row>
    <row r="2" spans="1:19" x14ac:dyDescent="0.25">
      <c r="A2" s="18" t="s">
        <v>60</v>
      </c>
      <c r="B2" s="19">
        <v>509</v>
      </c>
      <c r="G2" s="18" t="s">
        <v>83</v>
      </c>
      <c r="H2" s="7">
        <v>479</v>
      </c>
      <c r="M2" s="17" t="s">
        <v>129</v>
      </c>
      <c r="N2" t="s">
        <v>83</v>
      </c>
      <c r="O2" t="s">
        <v>63</v>
      </c>
      <c r="P2" t="s">
        <v>68</v>
      </c>
      <c r="Q2" t="s">
        <v>80</v>
      </c>
      <c r="R2" t="s">
        <v>81</v>
      </c>
      <c r="S2" t="s">
        <v>121</v>
      </c>
    </row>
    <row r="3" spans="1:19" x14ac:dyDescent="0.25">
      <c r="A3" s="18" t="s">
        <v>35</v>
      </c>
      <c r="B3" s="19">
        <v>600</v>
      </c>
      <c r="G3" s="18" t="s">
        <v>63</v>
      </c>
      <c r="H3" s="7">
        <v>473.4</v>
      </c>
      <c r="M3" s="18" t="s">
        <v>123</v>
      </c>
      <c r="N3" s="19">
        <v>79.75</v>
      </c>
      <c r="O3" s="19">
        <v>84.2</v>
      </c>
      <c r="P3" s="19">
        <v>83.8</v>
      </c>
      <c r="Q3" s="19">
        <v>85.75</v>
      </c>
      <c r="R3" s="19">
        <v>91</v>
      </c>
      <c r="S3" s="19">
        <v>84.818181818181813</v>
      </c>
    </row>
    <row r="4" spans="1:19" x14ac:dyDescent="0.25">
      <c r="A4" s="18" t="s">
        <v>37</v>
      </c>
      <c r="B4" s="19">
        <v>469</v>
      </c>
      <c r="G4" s="18" t="s">
        <v>68</v>
      </c>
      <c r="H4" s="7">
        <v>487</v>
      </c>
      <c r="M4" s="18" t="s">
        <v>124</v>
      </c>
      <c r="N4" s="19">
        <v>93.25</v>
      </c>
      <c r="O4" s="19">
        <v>81.8</v>
      </c>
      <c r="P4" s="19">
        <v>75.599999999999994</v>
      </c>
      <c r="Q4" s="19">
        <v>53</v>
      </c>
      <c r="R4" s="19">
        <v>81.25</v>
      </c>
      <c r="S4" s="19">
        <v>77.13636363636364</v>
      </c>
    </row>
    <row r="5" spans="1:19" x14ac:dyDescent="0.25">
      <c r="A5" s="18" t="s">
        <v>36</v>
      </c>
      <c r="B5" s="19">
        <v>455</v>
      </c>
      <c r="G5" s="18" t="s">
        <v>80</v>
      </c>
      <c r="H5" s="7">
        <v>432.25</v>
      </c>
      <c r="M5" s="18" t="s">
        <v>125</v>
      </c>
      <c r="N5" s="19">
        <v>82</v>
      </c>
      <c r="O5" s="19">
        <v>78</v>
      </c>
      <c r="P5" s="19">
        <v>87</v>
      </c>
      <c r="Q5" s="19">
        <v>71</v>
      </c>
      <c r="R5" s="19">
        <v>88</v>
      </c>
      <c r="S5" s="19">
        <v>81.318181818181813</v>
      </c>
    </row>
    <row r="6" spans="1:19" x14ac:dyDescent="0.25">
      <c r="A6" s="18" t="s">
        <v>38</v>
      </c>
      <c r="B6" s="19">
        <v>520</v>
      </c>
      <c r="G6" s="18" t="s">
        <v>81</v>
      </c>
      <c r="H6" s="7">
        <v>492.25</v>
      </c>
      <c r="M6" s="18" t="s">
        <v>126</v>
      </c>
      <c r="N6" s="19">
        <v>65.75</v>
      </c>
      <c r="O6" s="19">
        <v>74.2</v>
      </c>
      <c r="P6" s="19">
        <v>68.8</v>
      </c>
      <c r="Q6" s="19">
        <v>79.75</v>
      </c>
      <c r="R6" s="19">
        <v>81.75</v>
      </c>
      <c r="S6" s="19">
        <v>73.818181818181813</v>
      </c>
    </row>
    <row r="7" spans="1:19" x14ac:dyDescent="0.25">
      <c r="A7" s="18" t="s">
        <v>39</v>
      </c>
      <c r="B7" s="19">
        <v>421</v>
      </c>
      <c r="G7" s="18" t="s">
        <v>121</v>
      </c>
      <c r="H7" s="19">
        <v>473.45454545454544</v>
      </c>
      <c r="M7" s="18" t="s">
        <v>127</v>
      </c>
      <c r="N7" s="19">
        <v>74.75</v>
      </c>
      <c r="O7" s="19">
        <v>81</v>
      </c>
      <c r="P7" s="19">
        <v>87.2</v>
      </c>
      <c r="Q7" s="19">
        <v>75</v>
      </c>
      <c r="R7" s="19">
        <v>60</v>
      </c>
      <c r="S7" s="19">
        <v>76.36363636363636</v>
      </c>
    </row>
    <row r="8" spans="1:19" x14ac:dyDescent="0.25">
      <c r="A8" s="18" t="s">
        <v>40</v>
      </c>
      <c r="B8" s="19">
        <v>330</v>
      </c>
    </row>
    <row r="9" spans="1:19" x14ac:dyDescent="0.25">
      <c r="A9" s="18" t="s">
        <v>41</v>
      </c>
      <c r="B9" s="19">
        <v>431</v>
      </c>
    </row>
    <row r="10" spans="1:19" x14ac:dyDescent="0.25">
      <c r="A10" s="18" t="s">
        <v>42</v>
      </c>
      <c r="B10" s="19">
        <v>464</v>
      </c>
    </row>
    <row r="11" spans="1:19" x14ac:dyDescent="0.25">
      <c r="A11" s="18" t="s">
        <v>43</v>
      </c>
      <c r="B11" s="19">
        <v>513</v>
      </c>
    </row>
    <row r="12" spans="1:19" x14ac:dyDescent="0.25">
      <c r="A12" s="18" t="s">
        <v>44</v>
      </c>
      <c r="B12" s="19">
        <v>600</v>
      </c>
    </row>
    <row r="13" spans="1:19" x14ac:dyDescent="0.25">
      <c r="A13" s="18" t="s">
        <v>55</v>
      </c>
      <c r="B13" s="19">
        <v>523</v>
      </c>
    </row>
    <row r="14" spans="1:19" x14ac:dyDescent="0.25">
      <c r="A14" s="18" t="s">
        <v>56</v>
      </c>
      <c r="B14" s="19">
        <v>371</v>
      </c>
    </row>
    <row r="15" spans="1:19" x14ac:dyDescent="0.25">
      <c r="A15" s="18" t="s">
        <v>57</v>
      </c>
      <c r="B15" s="19">
        <v>474</v>
      </c>
    </row>
    <row r="16" spans="1:19" x14ac:dyDescent="0.25">
      <c r="A16" s="18" t="s">
        <v>58</v>
      </c>
      <c r="B16" s="19">
        <v>376</v>
      </c>
    </row>
    <row r="17" spans="1:2" x14ac:dyDescent="0.25">
      <c r="A17" s="18" t="s">
        <v>59</v>
      </c>
      <c r="B17" s="19">
        <v>441</v>
      </c>
    </row>
    <row r="18" spans="1:2" x14ac:dyDescent="0.25">
      <c r="A18" s="18" t="s">
        <v>45</v>
      </c>
      <c r="B18" s="19">
        <v>500</v>
      </c>
    </row>
    <row r="19" spans="1:2" x14ac:dyDescent="0.25">
      <c r="A19" s="18" t="s">
        <v>46</v>
      </c>
      <c r="B19" s="19">
        <v>472</v>
      </c>
    </row>
    <row r="20" spans="1:2" x14ac:dyDescent="0.25">
      <c r="A20" s="18" t="s">
        <v>47</v>
      </c>
      <c r="B20" s="19">
        <v>509</v>
      </c>
    </row>
    <row r="21" spans="1:2" x14ac:dyDescent="0.25">
      <c r="A21" s="18" t="s">
        <v>48</v>
      </c>
      <c r="B21" s="19">
        <v>560</v>
      </c>
    </row>
    <row r="22" spans="1:2" x14ac:dyDescent="0.25">
      <c r="A22" s="18" t="s">
        <v>49</v>
      </c>
      <c r="B22" s="19">
        <v>396</v>
      </c>
    </row>
    <row r="23" spans="1:2" x14ac:dyDescent="0.25">
      <c r="A23" s="18" t="s">
        <v>50</v>
      </c>
      <c r="B23" s="19">
        <v>482</v>
      </c>
    </row>
    <row r="24" spans="1:2" x14ac:dyDescent="0.25">
      <c r="A24" s="18" t="s">
        <v>121</v>
      </c>
      <c r="B24" s="19">
        <v>473.45454545454544</v>
      </c>
    </row>
    <row r="34" spans="7:10" x14ac:dyDescent="0.25">
      <c r="G34" t="s">
        <v>130</v>
      </c>
      <c r="H34" t="s">
        <v>131</v>
      </c>
    </row>
    <row r="35" spans="7:10" x14ac:dyDescent="0.25">
      <c r="G35">
        <v>360</v>
      </c>
      <c r="H35" cm="1">
        <f t="array" aca="1" ref="H35:H44" ca="1">FREQUENCY(UnitCalculator[Total Score],G35:G43)</f>
        <v>1</v>
      </c>
      <c r="J35" t="s">
        <v>132</v>
      </c>
    </row>
    <row r="36" spans="7:10" x14ac:dyDescent="0.25">
      <c r="G36">
        <v>390</v>
      </c>
      <c r="H36">
        <f ca="1"/>
        <v>2</v>
      </c>
      <c r="J36" t="s">
        <v>133</v>
      </c>
    </row>
    <row r="37" spans="7:10" x14ac:dyDescent="0.25">
      <c r="G37">
        <v>420</v>
      </c>
      <c r="H37">
        <f ca="1"/>
        <v>1</v>
      </c>
      <c r="J37" t="s">
        <v>134</v>
      </c>
    </row>
    <row r="38" spans="7:10" x14ac:dyDescent="0.25">
      <c r="G38">
        <v>450</v>
      </c>
      <c r="H38">
        <f ca="1"/>
        <v>3</v>
      </c>
      <c r="J38" t="s">
        <v>135</v>
      </c>
    </row>
    <row r="39" spans="7:10" x14ac:dyDescent="0.25">
      <c r="G39">
        <v>480</v>
      </c>
      <c r="H39">
        <f ca="1"/>
        <v>5</v>
      </c>
      <c r="J39" t="s">
        <v>136</v>
      </c>
    </row>
    <row r="40" spans="7:10" x14ac:dyDescent="0.25">
      <c r="G40">
        <v>510</v>
      </c>
      <c r="H40">
        <f ca="1"/>
        <v>4</v>
      </c>
      <c r="J40" t="s">
        <v>137</v>
      </c>
    </row>
    <row r="41" spans="7:10" x14ac:dyDescent="0.25">
      <c r="G41">
        <v>540</v>
      </c>
      <c r="H41">
        <f ca="1"/>
        <v>3</v>
      </c>
      <c r="J41" t="s">
        <v>138</v>
      </c>
    </row>
    <row r="42" spans="7:10" x14ac:dyDescent="0.25">
      <c r="G42">
        <v>570</v>
      </c>
      <c r="H42">
        <f ca="1"/>
        <v>1</v>
      </c>
      <c r="J42" t="s">
        <v>139</v>
      </c>
    </row>
    <row r="43" spans="7:10" x14ac:dyDescent="0.25">
      <c r="G43">
        <v>600</v>
      </c>
      <c r="H43">
        <f ca="1"/>
        <v>2</v>
      </c>
      <c r="J43" t="s">
        <v>140</v>
      </c>
    </row>
    <row r="44" spans="7:10" x14ac:dyDescent="0.25">
      <c r="H44">
        <f ca="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5BF4-1424-49FC-A425-DDC712756909}">
  <dimension ref="A1:H27"/>
  <sheetViews>
    <sheetView workbookViewId="0">
      <selection activeCell="H1" sqref="H1"/>
    </sheetView>
  </sheetViews>
  <sheetFormatPr defaultRowHeight="15" x14ac:dyDescent="0.25"/>
  <sheetData>
    <row r="1" spans="1:8" x14ac:dyDescent="0.25">
      <c r="A1" t="s">
        <v>16</v>
      </c>
      <c r="C1" t="s">
        <v>15</v>
      </c>
      <c r="H1">
        <v>1</v>
      </c>
    </row>
    <row r="2" spans="1:8" x14ac:dyDescent="0.25">
      <c r="A2" t="s">
        <v>33</v>
      </c>
      <c r="C2" t="s">
        <v>60</v>
      </c>
      <c r="E2" t="s">
        <v>175</v>
      </c>
      <c r="H2">
        <v>2</v>
      </c>
    </row>
    <row r="3" spans="1:8" x14ac:dyDescent="0.25">
      <c r="A3" t="s">
        <v>34</v>
      </c>
      <c r="C3" t="s">
        <v>35</v>
      </c>
      <c r="E3" t="s">
        <v>176</v>
      </c>
      <c r="H3">
        <v>3</v>
      </c>
    </row>
    <row r="4" spans="1:8" x14ac:dyDescent="0.25">
      <c r="C4" t="s">
        <v>36</v>
      </c>
      <c r="E4" t="s">
        <v>177</v>
      </c>
      <c r="H4">
        <v>4</v>
      </c>
    </row>
    <row r="5" spans="1:8" x14ac:dyDescent="0.25">
      <c r="C5" t="s">
        <v>37</v>
      </c>
      <c r="E5" t="s">
        <v>178</v>
      </c>
      <c r="H5">
        <v>5</v>
      </c>
    </row>
    <row r="6" spans="1:8" x14ac:dyDescent="0.25">
      <c r="C6" t="s">
        <v>38</v>
      </c>
      <c r="H6">
        <v>6</v>
      </c>
    </row>
    <row r="7" spans="1:8" x14ac:dyDescent="0.25">
      <c r="C7" t="s">
        <v>39</v>
      </c>
      <c r="H7">
        <v>7</v>
      </c>
    </row>
    <row r="8" spans="1:8" x14ac:dyDescent="0.25">
      <c r="C8" t="s">
        <v>40</v>
      </c>
      <c r="H8">
        <v>8</v>
      </c>
    </row>
    <row r="9" spans="1:8" x14ac:dyDescent="0.25">
      <c r="C9" t="s">
        <v>41</v>
      </c>
      <c r="H9">
        <v>9</v>
      </c>
    </row>
    <row r="10" spans="1:8" x14ac:dyDescent="0.25">
      <c r="C10" t="s">
        <v>42</v>
      </c>
      <c r="H10">
        <v>10</v>
      </c>
    </row>
    <row r="11" spans="1:8" x14ac:dyDescent="0.25">
      <c r="C11" t="s">
        <v>43</v>
      </c>
      <c r="H11">
        <v>11</v>
      </c>
    </row>
    <row r="12" spans="1:8" x14ac:dyDescent="0.25">
      <c r="C12" t="s">
        <v>44</v>
      </c>
      <c r="H12">
        <v>12</v>
      </c>
    </row>
    <row r="13" spans="1:8" x14ac:dyDescent="0.25">
      <c r="C13" t="s">
        <v>55</v>
      </c>
      <c r="H13">
        <v>13</v>
      </c>
    </row>
    <row r="14" spans="1:8" x14ac:dyDescent="0.25">
      <c r="C14" t="s">
        <v>56</v>
      </c>
      <c r="H14">
        <v>14</v>
      </c>
    </row>
    <row r="15" spans="1:8" x14ac:dyDescent="0.25">
      <c r="C15" t="s">
        <v>57</v>
      </c>
      <c r="H15">
        <v>15</v>
      </c>
    </row>
    <row r="16" spans="1:8" x14ac:dyDescent="0.25">
      <c r="C16" t="s">
        <v>58</v>
      </c>
      <c r="H16">
        <v>16</v>
      </c>
    </row>
    <row r="17" spans="3:8" x14ac:dyDescent="0.25">
      <c r="C17" t="s">
        <v>59</v>
      </c>
      <c r="H17">
        <v>17</v>
      </c>
    </row>
    <row r="18" spans="3:8" x14ac:dyDescent="0.25">
      <c r="C18" t="s">
        <v>45</v>
      </c>
      <c r="H18">
        <v>18</v>
      </c>
    </row>
    <row r="19" spans="3:8" x14ac:dyDescent="0.25">
      <c r="C19" t="s">
        <v>46</v>
      </c>
      <c r="H19">
        <v>19</v>
      </c>
    </row>
    <row r="20" spans="3:8" x14ac:dyDescent="0.25">
      <c r="C20" t="s">
        <v>47</v>
      </c>
      <c r="H20">
        <v>20</v>
      </c>
    </row>
    <row r="21" spans="3:8" x14ac:dyDescent="0.25">
      <c r="C21" t="s">
        <v>48</v>
      </c>
      <c r="H21">
        <v>21</v>
      </c>
    </row>
    <row r="22" spans="3:8" x14ac:dyDescent="0.25">
      <c r="C22" t="s">
        <v>49</v>
      </c>
      <c r="H22">
        <v>22</v>
      </c>
    </row>
    <row r="23" spans="3:8" x14ac:dyDescent="0.25">
      <c r="C23" t="s">
        <v>50</v>
      </c>
      <c r="H23">
        <v>23</v>
      </c>
    </row>
    <row r="24" spans="3:8" x14ac:dyDescent="0.25">
      <c r="C24" t="s">
        <v>51</v>
      </c>
      <c r="H24">
        <v>24</v>
      </c>
    </row>
    <row r="25" spans="3:8" x14ac:dyDescent="0.25">
      <c r="C25" t="s">
        <v>52</v>
      </c>
      <c r="H25">
        <v>25</v>
      </c>
    </row>
    <row r="26" spans="3:8" x14ac:dyDescent="0.25">
      <c r="C26" t="s">
        <v>53</v>
      </c>
    </row>
    <row r="27" spans="3:8" x14ac:dyDescent="0.25">
      <c r="C27" t="s">
        <v>54</v>
      </c>
    </row>
  </sheetData>
  <sheetProtection algorithmName="SHA-512" hashValue="UAxNHcmqwv9Gu/2N3u8MP7eU7qyYYklLxU1M4P6uTaitVgXHpHkAXGIYIZx8XWPIJQ61PADVCksfr7z4icT3Sw==" saltValue="bxgJD40SjnhQlHHxCm7T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Report Dashboard</vt:lpstr>
      <vt:lpstr>Unit Calculator</vt:lpstr>
      <vt:lpstr>Score Tables</vt:lpstr>
      <vt:lpstr>HT-WT Tables</vt:lpstr>
      <vt:lpstr>PivotTables</vt:lpstr>
      <vt:lpstr>References</vt:lpstr>
      <vt:lpstr>FemaleHtWt</vt:lpstr>
      <vt:lpstr>MaleHtWt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Payne, Abe L MAJ</dc:creator>
  <cp:lastModifiedBy>Payne, Abe L MAJ</cp:lastModifiedBy>
  <dcterms:created xsi:type="dcterms:W3CDTF">2021-09-08T16:16:10Z</dcterms:created>
  <dcterms:modified xsi:type="dcterms:W3CDTF">2022-04-06T03:14:07Z</dcterms:modified>
</cp:coreProperties>
</file>